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0335" windowHeight="7470"/>
  </bookViews>
  <sheets>
    <sheet name="Bonus Sensitivity" sheetId="1" r:id="rId1"/>
    <sheet name="Driver" sheetId="2" state="hidden" r:id="rId2"/>
    <sheet name="Bonus Breakdown" sheetId="3" r:id="rId3"/>
  </sheets>
  <calcPr calcId="125725"/>
</workbook>
</file>

<file path=xl/calcChain.xml><?xml version="1.0" encoding="utf-8"?>
<calcChain xmlns="http://schemas.openxmlformats.org/spreadsheetml/2006/main">
  <c r="A4" i="3"/>
  <c r="F24"/>
  <c r="F23"/>
  <c r="F22"/>
  <c r="F21"/>
  <c r="F20"/>
  <c r="F19"/>
  <c r="F18"/>
  <c r="F17"/>
  <c r="F16"/>
  <c r="F5"/>
  <c r="F6"/>
  <c r="F7"/>
  <c r="F8"/>
  <c r="F9"/>
  <c r="F10"/>
  <c r="F11"/>
  <c r="F12"/>
  <c r="F4"/>
  <c r="F103" i="1"/>
  <c r="H103"/>
  <c r="J103"/>
  <c r="L103"/>
  <c r="N103"/>
  <c r="P103"/>
  <c r="O20"/>
  <c r="O103" s="1"/>
  <c r="M20"/>
  <c r="M103" s="1"/>
  <c r="K20"/>
  <c r="K103" s="1"/>
  <c r="I20"/>
  <c r="I103" s="1"/>
  <c r="G20"/>
  <c r="G103" s="1"/>
  <c r="E20"/>
  <c r="E103" s="1"/>
  <c r="P30"/>
  <c r="N30"/>
  <c r="L30"/>
  <c r="J30"/>
  <c r="H30"/>
  <c r="F30"/>
  <c r="K24"/>
  <c r="K34" s="1"/>
  <c r="L34" s="1"/>
  <c r="K23"/>
  <c r="K42" s="1"/>
  <c r="L42" s="1"/>
  <c r="B15" i="2"/>
  <c r="B14"/>
  <c r="M9"/>
  <c r="M15" s="1"/>
  <c r="L9"/>
  <c r="L15" s="1"/>
  <c r="K9"/>
  <c r="K15" s="1"/>
  <c r="J9"/>
  <c r="J15" s="1"/>
  <c r="I9"/>
  <c r="I15" s="1"/>
  <c r="H9"/>
  <c r="H15" s="1"/>
  <c r="G9"/>
  <c r="G15" s="1"/>
  <c r="F9"/>
  <c r="F15" s="1"/>
  <c r="E9"/>
  <c r="E15" s="1"/>
  <c r="D9"/>
  <c r="D15" s="1"/>
  <c r="C9"/>
  <c r="C14" s="1"/>
  <c r="B9"/>
  <c r="G4"/>
  <c r="F4"/>
  <c r="E4"/>
  <c r="D4"/>
  <c r="C4"/>
  <c r="B4"/>
  <c r="B16" s="1"/>
  <c r="I87" i="1"/>
  <c r="K87" s="1"/>
  <c r="M87" s="1"/>
  <c r="G87"/>
  <c r="K33" l="1"/>
  <c r="L33" s="1"/>
  <c r="C9"/>
  <c r="O23"/>
  <c r="O42" s="1"/>
  <c r="P42" s="1"/>
  <c r="C15" i="2"/>
  <c r="C16" s="1"/>
  <c r="E14"/>
  <c r="E16" s="1"/>
  <c r="G14"/>
  <c r="G16" s="1"/>
  <c r="I14"/>
  <c r="I16" s="1"/>
  <c r="K14"/>
  <c r="K16" s="1"/>
  <c r="M14"/>
  <c r="M16" s="1"/>
  <c r="D14"/>
  <c r="D16" s="1"/>
  <c r="F14"/>
  <c r="F16" s="1"/>
  <c r="H14"/>
  <c r="H16" s="1"/>
  <c r="J14"/>
  <c r="J16" s="1"/>
  <c r="L14"/>
  <c r="L16" s="1"/>
  <c r="G23" i="1"/>
  <c r="I23"/>
  <c r="E23"/>
  <c r="M24"/>
  <c r="M34" s="1"/>
  <c r="N34" s="1"/>
  <c r="O24"/>
  <c r="O34" s="1"/>
  <c r="P34" s="1"/>
  <c r="K25"/>
  <c r="M23"/>
  <c r="I24"/>
  <c r="I34" s="1"/>
  <c r="J34" s="1"/>
  <c r="G24"/>
  <c r="G34" s="1"/>
  <c r="H34" s="1"/>
  <c r="E24"/>
  <c r="E34" s="1"/>
  <c r="F34" s="1"/>
  <c r="O87"/>
  <c r="L43" l="1"/>
  <c r="L44"/>
  <c r="I33"/>
  <c r="J33" s="1"/>
  <c r="I42"/>
  <c r="J42" s="1"/>
  <c r="M33"/>
  <c r="N33" s="1"/>
  <c r="M42"/>
  <c r="N42" s="1"/>
  <c r="E33"/>
  <c r="F33" s="1"/>
  <c r="E42"/>
  <c r="F42" s="1"/>
  <c r="G33"/>
  <c r="H33" s="1"/>
  <c r="G42"/>
  <c r="H42" s="1"/>
  <c r="K35"/>
  <c r="K37" s="1"/>
  <c r="L37" s="1"/>
  <c r="O33"/>
  <c r="P33" s="1"/>
  <c r="K29"/>
  <c r="K40" s="1"/>
  <c r="L40" s="1"/>
  <c r="K28"/>
  <c r="K41" s="1"/>
  <c r="L41" s="1"/>
  <c r="M35"/>
  <c r="L25"/>
  <c r="K91"/>
  <c r="L87"/>
  <c r="L23"/>
  <c r="L24"/>
  <c r="I25"/>
  <c r="K52"/>
  <c r="K54"/>
  <c r="K56"/>
  <c r="K58"/>
  <c r="K60"/>
  <c r="K62"/>
  <c r="K64"/>
  <c r="K66"/>
  <c r="K68"/>
  <c r="K70"/>
  <c r="K72"/>
  <c r="K74"/>
  <c r="K76"/>
  <c r="K78"/>
  <c r="K80"/>
  <c r="K82"/>
  <c r="K51"/>
  <c r="K53"/>
  <c r="K55"/>
  <c r="K57"/>
  <c r="K59"/>
  <c r="K61"/>
  <c r="K63"/>
  <c r="K65"/>
  <c r="K67"/>
  <c r="K69"/>
  <c r="K71"/>
  <c r="K73"/>
  <c r="K75"/>
  <c r="K77"/>
  <c r="K79"/>
  <c r="K81"/>
  <c r="K50"/>
  <c r="E25"/>
  <c r="G25"/>
  <c r="O25"/>
  <c r="M25"/>
  <c r="L35" l="1"/>
  <c r="G35"/>
  <c r="H35" s="1"/>
  <c r="I35"/>
  <c r="I37" s="1"/>
  <c r="J37" s="1"/>
  <c r="N43"/>
  <c r="N44"/>
  <c r="H43"/>
  <c r="H44"/>
  <c r="F43"/>
  <c r="F44"/>
  <c r="J43"/>
  <c r="J44"/>
  <c r="P43"/>
  <c r="P44"/>
  <c r="M29"/>
  <c r="M40" s="1"/>
  <c r="N40" s="1"/>
  <c r="M28"/>
  <c r="M41" s="1"/>
  <c r="N41" s="1"/>
  <c r="I29"/>
  <c r="I40" s="1"/>
  <c r="J40" s="1"/>
  <c r="I28"/>
  <c r="I41" s="1"/>
  <c r="J41" s="1"/>
  <c r="O29"/>
  <c r="O40" s="1"/>
  <c r="P40" s="1"/>
  <c r="O28"/>
  <c r="O41" s="1"/>
  <c r="P41" s="1"/>
  <c r="G29"/>
  <c r="G40" s="1"/>
  <c r="H40" s="1"/>
  <c r="G28"/>
  <c r="G41" s="1"/>
  <c r="H41" s="1"/>
  <c r="E29"/>
  <c r="E40" s="1"/>
  <c r="F40" s="1"/>
  <c r="E28"/>
  <c r="E41" s="1"/>
  <c r="F41" s="1"/>
  <c r="E35"/>
  <c r="F35" s="1"/>
  <c r="K30"/>
  <c r="K45"/>
  <c r="L45" s="1"/>
  <c r="N87"/>
  <c r="H87"/>
  <c r="J87"/>
  <c r="J25"/>
  <c r="F87"/>
  <c r="J24"/>
  <c r="I70"/>
  <c r="I78"/>
  <c r="I81"/>
  <c r="I82"/>
  <c r="I74"/>
  <c r="I62"/>
  <c r="I65"/>
  <c r="I66"/>
  <c r="I58"/>
  <c r="I73"/>
  <c r="I57"/>
  <c r="P24"/>
  <c r="P87"/>
  <c r="I54"/>
  <c r="I77"/>
  <c r="I69"/>
  <c r="I61"/>
  <c r="I53"/>
  <c r="J23"/>
  <c r="I91"/>
  <c r="I50"/>
  <c r="I80"/>
  <c r="I76"/>
  <c r="I72"/>
  <c r="I68"/>
  <c r="I64"/>
  <c r="I60"/>
  <c r="I56"/>
  <c r="I52"/>
  <c r="I79"/>
  <c r="I75"/>
  <c r="I71"/>
  <c r="I67"/>
  <c r="I63"/>
  <c r="I59"/>
  <c r="I55"/>
  <c r="I51"/>
  <c r="M52"/>
  <c r="M54"/>
  <c r="M56"/>
  <c r="M58"/>
  <c r="M60"/>
  <c r="M62"/>
  <c r="M64"/>
  <c r="M66"/>
  <c r="M68"/>
  <c r="M70"/>
  <c r="M72"/>
  <c r="M74"/>
  <c r="M76"/>
  <c r="M78"/>
  <c r="M80"/>
  <c r="M82"/>
  <c r="M51"/>
  <c r="M53"/>
  <c r="M55"/>
  <c r="M57"/>
  <c r="M59"/>
  <c r="M61"/>
  <c r="M63"/>
  <c r="M65"/>
  <c r="M67"/>
  <c r="M69"/>
  <c r="M71"/>
  <c r="M73"/>
  <c r="M75"/>
  <c r="M77"/>
  <c r="M79"/>
  <c r="M81"/>
  <c r="M50"/>
  <c r="G51"/>
  <c r="G53"/>
  <c r="G55"/>
  <c r="G57"/>
  <c r="G59"/>
  <c r="G61"/>
  <c r="G63"/>
  <c r="G65"/>
  <c r="G67"/>
  <c r="G69"/>
  <c r="G71"/>
  <c r="G73"/>
  <c r="G75"/>
  <c r="G77"/>
  <c r="G79"/>
  <c r="G81"/>
  <c r="G50"/>
  <c r="G52"/>
  <c r="G54"/>
  <c r="G56"/>
  <c r="G58"/>
  <c r="G60"/>
  <c r="G62"/>
  <c r="G64"/>
  <c r="G66"/>
  <c r="G68"/>
  <c r="G70"/>
  <c r="G72"/>
  <c r="G74"/>
  <c r="G76"/>
  <c r="G78"/>
  <c r="G80"/>
  <c r="G82"/>
  <c r="E51"/>
  <c r="E53"/>
  <c r="E55"/>
  <c r="E57"/>
  <c r="E59"/>
  <c r="E61"/>
  <c r="E63"/>
  <c r="E65"/>
  <c r="E67"/>
  <c r="E69"/>
  <c r="E71"/>
  <c r="E73"/>
  <c r="E75"/>
  <c r="E77"/>
  <c r="E79"/>
  <c r="E81"/>
  <c r="E52"/>
  <c r="E54"/>
  <c r="E56"/>
  <c r="E58"/>
  <c r="E60"/>
  <c r="E62"/>
  <c r="E64"/>
  <c r="E66"/>
  <c r="E68"/>
  <c r="E70"/>
  <c r="E72"/>
  <c r="E74"/>
  <c r="E76"/>
  <c r="E78"/>
  <c r="E80"/>
  <c r="E82"/>
  <c r="E50"/>
  <c r="K83"/>
  <c r="L83" s="1"/>
  <c r="O51"/>
  <c r="O53"/>
  <c r="O55"/>
  <c r="O57"/>
  <c r="O59"/>
  <c r="O61"/>
  <c r="O63"/>
  <c r="O65"/>
  <c r="O67"/>
  <c r="O69"/>
  <c r="O71"/>
  <c r="O73"/>
  <c r="O75"/>
  <c r="O77"/>
  <c r="O79"/>
  <c r="O81"/>
  <c r="O50"/>
  <c r="O52"/>
  <c r="O54"/>
  <c r="O56"/>
  <c r="O58"/>
  <c r="O60"/>
  <c r="O62"/>
  <c r="O64"/>
  <c r="O66"/>
  <c r="O68"/>
  <c r="O70"/>
  <c r="O72"/>
  <c r="O74"/>
  <c r="O76"/>
  <c r="O78"/>
  <c r="O80"/>
  <c r="O82"/>
  <c r="H23"/>
  <c r="G91"/>
  <c r="H25"/>
  <c r="G37"/>
  <c r="H37" s="1"/>
  <c r="N24"/>
  <c r="P23"/>
  <c r="O91"/>
  <c r="E91"/>
  <c r="F23"/>
  <c r="H24"/>
  <c r="F24"/>
  <c r="O35"/>
  <c r="P35" s="1"/>
  <c r="N35"/>
  <c r="N25"/>
  <c r="N23"/>
  <c r="M37"/>
  <c r="N37" s="1"/>
  <c r="M91"/>
  <c r="E37" l="1"/>
  <c r="F37" s="1"/>
  <c r="J35"/>
  <c r="E30"/>
  <c r="G30"/>
  <c r="I30"/>
  <c r="O30"/>
  <c r="M30"/>
  <c r="K47"/>
  <c r="L47" s="1"/>
  <c r="I45"/>
  <c r="J45" s="1"/>
  <c r="M45"/>
  <c r="M47" s="1"/>
  <c r="N47" s="1"/>
  <c r="E45"/>
  <c r="F45" s="1"/>
  <c r="G45"/>
  <c r="H45" s="1"/>
  <c r="O45"/>
  <c r="I83"/>
  <c r="J83" s="1"/>
  <c r="P25"/>
  <c r="O83"/>
  <c r="P83" s="1"/>
  <c r="E83"/>
  <c r="F83" s="1"/>
  <c r="M83"/>
  <c r="G83"/>
  <c r="H83" s="1"/>
  <c r="O37"/>
  <c r="P37" s="1"/>
  <c r="O47" l="1"/>
  <c r="P47" s="1"/>
  <c r="P45"/>
  <c r="K84"/>
  <c r="L84" s="1"/>
  <c r="I47"/>
  <c r="J47" s="1"/>
  <c r="E47"/>
  <c r="F47" s="1"/>
  <c r="N45"/>
  <c r="G47"/>
  <c r="H47" s="1"/>
  <c r="M84"/>
  <c r="M89" s="1"/>
  <c r="N83"/>
  <c r="I84"/>
  <c r="J84" s="1"/>
  <c r="O84"/>
  <c r="P84" s="1"/>
  <c r="E84" l="1"/>
  <c r="K89"/>
  <c r="L89" s="1"/>
  <c r="G84"/>
  <c r="H84" s="1"/>
  <c r="N84"/>
  <c r="I89"/>
  <c r="N89"/>
  <c r="M93"/>
  <c r="M94" s="1"/>
  <c r="M95" s="1"/>
  <c r="O89"/>
  <c r="E89" l="1"/>
  <c r="E93" s="1"/>
  <c r="E96" s="1"/>
  <c r="E101" s="1"/>
  <c r="F84"/>
  <c r="K93"/>
  <c r="K94" s="1"/>
  <c r="K95" s="1"/>
  <c r="G89"/>
  <c r="G93" s="1"/>
  <c r="J89"/>
  <c r="I93"/>
  <c r="I94" s="1"/>
  <c r="I95" s="1"/>
  <c r="O93"/>
  <c r="P89"/>
  <c r="M98"/>
  <c r="M96"/>
  <c r="M101" s="1"/>
  <c r="E94" l="1"/>
  <c r="E95" s="1"/>
  <c r="E98"/>
  <c r="K96"/>
  <c r="K101" s="1"/>
  <c r="K99"/>
  <c r="K100" s="1"/>
  <c r="K98"/>
  <c r="H89"/>
  <c r="I98"/>
  <c r="I96"/>
  <c r="I101" s="1"/>
  <c r="G94"/>
  <c r="G95" s="1"/>
  <c r="G98"/>
  <c r="G96"/>
  <c r="G101" s="1"/>
  <c r="M99"/>
  <c r="M100" s="1"/>
  <c r="O98"/>
  <c r="O96"/>
  <c r="O101" s="1"/>
  <c r="O94"/>
  <c r="O95" s="1"/>
  <c r="E99" l="1"/>
  <c r="E100" s="1"/>
  <c r="I99"/>
  <c r="I100" s="1"/>
  <c r="G99"/>
  <c r="G100" s="1"/>
  <c r="O99"/>
  <c r="O100" s="1"/>
</calcChain>
</file>

<file path=xl/sharedStrings.xml><?xml version="1.0" encoding="utf-8"?>
<sst xmlns="http://schemas.openxmlformats.org/spreadsheetml/2006/main" count="187" uniqueCount="130">
  <si>
    <t>Food</t>
  </si>
  <si>
    <t>Beverage</t>
  </si>
  <si>
    <t>PAYROLL</t>
  </si>
  <si>
    <t>TOTAL PAYROLL</t>
  </si>
  <si>
    <t>PRIME COST</t>
  </si>
  <si>
    <t>OTHER OPERATING EXPENSES</t>
  </si>
  <si>
    <t>CONTROLLABLE PROFIT</t>
  </si>
  <si>
    <t>NET INCOME BEFORE TAXES</t>
  </si>
  <si>
    <t>NET INCOME BENCHMARK</t>
  </si>
  <si>
    <t>MANAGEMENT (50%)</t>
  </si>
  <si>
    <t>OWNERS (50%)</t>
  </si>
  <si>
    <t>BONUS POOL (1 MONTH)</t>
  </si>
  <si>
    <t>BONUS POOL (ANNUALIZED)</t>
  </si>
  <si>
    <t>Owner Reinvestment Fund (50%)</t>
  </si>
  <si>
    <t>REVENUE</t>
  </si>
  <si>
    <t>TOTAL REVENUE-</t>
  </si>
  <si>
    <t>COST OF GOODS</t>
  </si>
  <si>
    <t>TOTAL COST OF GOODS-</t>
  </si>
  <si>
    <t>GROSS PROFIT</t>
  </si>
  <si>
    <t>15% Revenue Short Fall</t>
  </si>
  <si>
    <t>10% Revenue Short Fall</t>
  </si>
  <si>
    <t>5% Revenue Short Fall</t>
  </si>
  <si>
    <t>Hitting Revenue Target</t>
  </si>
  <si>
    <t>5% Increase of Target</t>
  </si>
  <si>
    <t>10% Increase of Target</t>
  </si>
  <si>
    <t>Target Revenue:</t>
  </si>
  <si>
    <t>TOTAL</t>
  </si>
  <si>
    <t>PER MANAGER/MONTH</t>
  </si>
  <si>
    <t>PER MANAGER/YEAR</t>
  </si>
  <si>
    <t># of Managers in Bonus Pool:</t>
  </si>
  <si>
    <t>to populate the chart below.</t>
  </si>
  <si>
    <t>Food COG</t>
  </si>
  <si>
    <t>Beverage COG</t>
  </si>
  <si>
    <t>Prime Costs:</t>
  </si>
  <si>
    <t>Target</t>
  </si>
  <si>
    <t>Forecast</t>
  </si>
  <si>
    <t xml:space="preserve">Note: Adjust YELLOW cells only    </t>
  </si>
  <si>
    <t>Dues and Subscriptions</t>
  </si>
  <si>
    <t>Barmetrix</t>
  </si>
  <si>
    <t>Consultancy</t>
  </si>
  <si>
    <t>Telephone</t>
  </si>
  <si>
    <t>Electricity</t>
  </si>
  <si>
    <t>Water</t>
  </si>
  <si>
    <t>Trash</t>
  </si>
  <si>
    <t>Smallwares (ie Plates Silver)</t>
  </si>
  <si>
    <t>Glasswares</t>
  </si>
  <si>
    <t>Restaurant Supplies</t>
  </si>
  <si>
    <t>Cleaning Supplies</t>
  </si>
  <si>
    <t>Kitchen Supplies</t>
  </si>
  <si>
    <t>Bar Supplies</t>
  </si>
  <si>
    <t>Paper</t>
  </si>
  <si>
    <t>Supplies - Other</t>
  </si>
  <si>
    <t>Cleaning Contractors</t>
  </si>
  <si>
    <t>Staff Uniforms</t>
  </si>
  <si>
    <t>Linen</t>
  </si>
  <si>
    <t>DJ and Entertainment</t>
  </si>
  <si>
    <t>Pest Control</t>
  </si>
  <si>
    <t>Employee Meals</t>
  </si>
  <si>
    <t>Discounts - Other</t>
  </si>
  <si>
    <t>Advertising</t>
  </si>
  <si>
    <t>Promotion - Other</t>
  </si>
  <si>
    <t>Sales Tax</t>
  </si>
  <si>
    <t>Misc Admin</t>
  </si>
  <si>
    <t>Postage and Delivery</t>
  </si>
  <si>
    <t>Credit Card Expense</t>
  </si>
  <si>
    <t>Payroll Charges</t>
  </si>
  <si>
    <t>Over and Short</t>
  </si>
  <si>
    <t>Office Supplies</t>
  </si>
  <si>
    <t>Bank Charges/Fees</t>
  </si>
  <si>
    <t>Bad Debt</t>
  </si>
  <si>
    <t>Total Flux Costs</t>
  </si>
  <si>
    <r>
      <t xml:space="preserve">FIXED COSTS </t>
    </r>
    <r>
      <rPr>
        <b/>
        <sz val="9.5"/>
        <rFont val="Arial"/>
        <family val="2"/>
      </rPr>
      <t>(Parking, Rent, Cable, Taxes, Insurance, Permits, Equipment)</t>
    </r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</si>
  <si>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</si>
  <si>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</si>
  <si>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</si>
  <si>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</si>
  <si>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</si>
  <si>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</si>
  <si>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</si>
  <si>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</si>
  <si>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</si>
  <si>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</si>
  <si>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</si>
  <si>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</si>
  <si>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Bev</t>
  </si>
  <si>
    <t>Total</t>
  </si>
  <si>
    <t>FOOD</t>
  </si>
  <si>
    <t>BEV</t>
  </si>
  <si>
    <t>2008 Adjusted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</si>
  <si>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</si>
  <si>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</si>
  <si>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</si>
  <si>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</si>
  <si>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</si>
  <si>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</si>
  <si>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</si>
  <si>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</si>
  <si>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</si>
  <si>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</si>
  <si>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</si>
  <si>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</si>
  <si>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*** Type the month whose targets you would like to view in the box to the left. </t>
  </si>
  <si>
    <t xml:space="preserve">Total Bar Labor </t>
  </si>
  <si>
    <t>Total Rest. Labor</t>
  </si>
  <si>
    <t>Total Kitchen Labor</t>
  </si>
  <si>
    <t xml:space="preserve">Workers Comp </t>
  </si>
  <si>
    <t>Total Revenue</t>
  </si>
  <si>
    <t>Bar</t>
  </si>
  <si>
    <t>Restaurant</t>
  </si>
  <si>
    <t>Restaurant and Bar, Sales Breakdown</t>
  </si>
  <si>
    <t>Total Bar Labor</t>
  </si>
  <si>
    <t>Tot Rest Labor</t>
  </si>
  <si>
    <t>Tot Kitchen Labor</t>
  </si>
  <si>
    <t>Total Mgnt Costs</t>
  </si>
  <si>
    <t>2009</t>
  </si>
  <si>
    <t>Revenue Per Month</t>
  </si>
  <si>
    <t>Bonus Per Month</t>
  </si>
  <si>
    <t>Bonus Per Year</t>
  </si>
  <si>
    <t>350 K</t>
  </si>
  <si>
    <t>375 K</t>
  </si>
  <si>
    <t>400 K</t>
  </si>
  <si>
    <t>425 K</t>
  </si>
  <si>
    <t>450 K</t>
  </si>
  <si>
    <t>475 K</t>
  </si>
  <si>
    <t>500 K</t>
  </si>
  <si>
    <t>525 K</t>
  </si>
  <si>
    <t>550 K</t>
  </si>
  <si>
    <t>7 Managers</t>
  </si>
  <si>
    <t>6 Managers</t>
  </si>
  <si>
    <t xml:space="preserve">Management Bonus Calculator 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</si>
</sst>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;\(#,##0\)"/>
    <numFmt numFmtId="165" formatCode="0.0%\ ;\(0.0%\)\ "/>
    <numFmt numFmtId="166" formatCode="0.0%"/>
    <numFmt numFmtId="167" formatCode="_(&quot;$&quot;* #,##0_);_(&quot;$&quot;* \(#,##0\);_(&quot;$&quot;* &quot;-&quot;??_);_(@_)"/>
    <numFmt numFmtId="168" formatCode="&quot;$&quot;#,##0.00"/>
    <numFmt numFmtId="169" formatCode="&quot;$&quot;#,##0"/>
    <numFmt numFmtId="170" formatCode="&quot;$&quot;#,##0.0"/>
    <numFmt numFmtId="171" formatCode="&quot;$&quot;#,##0.000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b/>
      <sz val="20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20"/>
      <name val="Arial"/>
      <family val="2"/>
    </font>
    <font>
      <b/>
      <sz val="12"/>
      <color indexed="8"/>
      <name val="Calibri"/>
      <family val="2"/>
    </font>
    <font>
      <b/>
      <i/>
      <sz val="11"/>
      <name val="Arial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9"/>
      <name val="Arial"/>
      <family val="2"/>
    </font>
    <font>
      <b/>
      <sz val="9.5"/>
      <color indexed="9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9"/>
      <name val="Calibri"/>
      <family val="2"/>
    </font>
    <font>
      <b/>
      <sz val="1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3" fillId="0" borderId="0"/>
  </cellStyleXfs>
  <cellXfs count="187">
    <xf numFmtId="0" fontId="0" fillId="0" borderId="0" xfId="0"/>
    <xf numFmtId="0" fontId="1" fillId="0" borderId="0" xfId="1"/>
    <xf numFmtId="0" fontId="4" fillId="2" borderId="0" xfId="1" applyFont="1" applyFill="1" applyAlignment="1">
      <alignment horizontal="center" vertical="center" wrapText="1"/>
    </xf>
    <xf numFmtId="0" fontId="1" fillId="2" borderId="0" xfId="1" applyFill="1"/>
    <xf numFmtId="0" fontId="0" fillId="2" borderId="0" xfId="0" applyFill="1"/>
    <xf numFmtId="0" fontId="5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6" fillId="2" borderId="0" xfId="1" applyNumberFormat="1" applyFont="1" applyFill="1" applyAlignment="1">
      <alignment vertical="center"/>
    </xf>
    <xf numFmtId="0" fontId="6" fillId="2" borderId="0" xfId="1" applyFont="1" applyFill="1"/>
    <xf numFmtId="0" fontId="7" fillId="0" borderId="0" xfId="0" applyFont="1" applyBorder="1"/>
    <xf numFmtId="0" fontId="0" fillId="0" borderId="0" xfId="0" applyBorder="1"/>
    <xf numFmtId="0" fontId="3" fillId="2" borderId="0" xfId="1" applyFont="1" applyFill="1" applyAlignment="1">
      <alignment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8" fillId="0" borderId="0" xfId="0" applyFont="1" applyFill="1" applyBorder="1"/>
    <xf numFmtId="6" fontId="7" fillId="0" borderId="0" xfId="0" applyNumberFormat="1" applyFont="1" applyBorder="1"/>
    <xf numFmtId="9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166" fontId="0" fillId="0" borderId="0" xfId="0" applyNumberForma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2" fillId="0" borderId="0" xfId="0" applyFont="1"/>
    <xf numFmtId="0" fontId="3" fillId="2" borderId="4" xfId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right"/>
    </xf>
    <xf numFmtId="165" fontId="3" fillId="2" borderId="4" xfId="1" applyNumberFormat="1" applyFont="1" applyFill="1" applyBorder="1" applyAlignment="1">
      <alignment horizontal="right" vertical="center"/>
    </xf>
    <xf numFmtId="165" fontId="3" fillId="2" borderId="9" xfId="1" applyNumberFormat="1" applyFont="1" applyFill="1" applyBorder="1" applyAlignment="1">
      <alignment horizontal="right" vertical="center"/>
    </xf>
    <xf numFmtId="166" fontId="13" fillId="0" borderId="4" xfId="4" applyNumberFormat="1" applyFont="1" applyFill="1" applyBorder="1" applyAlignment="1">
      <alignment horizontal="right"/>
    </xf>
    <xf numFmtId="166" fontId="13" fillId="0" borderId="14" xfId="4" applyNumberFormat="1" applyFont="1" applyFill="1" applyBorder="1" applyAlignment="1">
      <alignment horizontal="right"/>
    </xf>
    <xf numFmtId="0" fontId="15" fillId="2" borderId="12" xfId="0" applyFont="1" applyFill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5" fillId="2" borderId="0" xfId="1" applyFont="1" applyFill="1" applyAlignment="1">
      <alignment vertical="center"/>
    </xf>
    <xf numFmtId="0" fontId="11" fillId="2" borderId="0" xfId="0" applyFont="1" applyFill="1"/>
    <xf numFmtId="0" fontId="11" fillId="0" borderId="0" xfId="0" applyFont="1"/>
    <xf numFmtId="0" fontId="5" fillId="2" borderId="11" xfId="1" applyNumberFormat="1" applyFont="1" applyFill="1" applyBorder="1" applyAlignment="1">
      <alignment vertical="center"/>
    </xf>
    <xf numFmtId="0" fontId="11" fillId="0" borderId="7" xfId="0" applyFont="1" applyBorder="1"/>
    <xf numFmtId="0" fontId="11" fillId="2" borderId="7" xfId="0" applyFont="1" applyFill="1" applyBorder="1"/>
    <xf numFmtId="0" fontId="16" fillId="2" borderId="0" xfId="1" applyNumberFormat="1" applyFont="1" applyFill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167" fontId="17" fillId="0" borderId="15" xfId="3" applyNumberFormat="1" applyFont="1" applyFill="1" applyBorder="1"/>
    <xf numFmtId="44" fontId="1" fillId="0" borderId="0" xfId="0" applyNumberFormat="1" applyFont="1" applyFill="1"/>
    <xf numFmtId="6" fontId="18" fillId="0" borderId="0" xfId="0" applyNumberFormat="1" applyFont="1" applyAlignment="1">
      <alignment horizontal="right"/>
    </xf>
    <xf numFmtId="6" fontId="19" fillId="0" borderId="0" xfId="0" applyNumberFormat="1" applyFont="1" applyAlignment="1">
      <alignment horizontal="right"/>
    </xf>
    <xf numFmtId="8" fontId="19" fillId="0" borderId="0" xfId="0" applyNumberFormat="1" applyFont="1" applyAlignment="1">
      <alignment horizontal="right"/>
    </xf>
    <xf numFmtId="8" fontId="19" fillId="0" borderId="0" xfId="0" applyNumberFormat="1" applyFont="1" applyBorder="1" applyAlignment="1">
      <alignment horizontal="right"/>
    </xf>
    <xf numFmtId="0" fontId="8" fillId="0" borderId="0" xfId="0" applyFont="1" applyFill="1"/>
    <xf numFmtId="0" fontId="10" fillId="0" borderId="0" xfId="1" applyFont="1" applyFill="1" applyAlignment="1"/>
    <xf numFmtId="0" fontId="10" fillId="0" borderId="0" xfId="1" applyFont="1" applyFill="1" applyBorder="1" applyAlignment="1">
      <alignment horizontal="center" vertical="center"/>
    </xf>
    <xf numFmtId="0" fontId="24" fillId="0" borderId="0" xfId="5" applyFont="1" applyFill="1" applyBorder="1" applyAlignment="1" applyProtection="1">
      <alignment horizontal="left"/>
    </xf>
    <xf numFmtId="166" fontId="13" fillId="0" borderId="4" xfId="4" applyNumberFormat="1" applyFont="1" applyFill="1" applyBorder="1" applyAlignment="1" applyProtection="1">
      <alignment horizontal="right"/>
    </xf>
    <xf numFmtId="166" fontId="13" fillId="0" borderId="10" xfId="4" applyNumberFormat="1" applyFont="1" applyFill="1" applyBorder="1" applyAlignment="1" applyProtection="1">
      <alignment horizontal="right"/>
    </xf>
    <xf numFmtId="169" fontId="3" fillId="2" borderId="3" xfId="1" applyNumberFormat="1" applyFont="1" applyFill="1" applyBorder="1" applyAlignment="1">
      <alignment horizontal="right" vertical="center"/>
    </xf>
    <xf numFmtId="169" fontId="3" fillId="2" borderId="8" xfId="1" applyNumberFormat="1" applyFont="1" applyFill="1" applyBorder="1" applyAlignment="1">
      <alignment horizontal="right" vertical="center"/>
    </xf>
    <xf numFmtId="169" fontId="3" fillId="2" borderId="13" xfId="1" applyNumberFormat="1" applyFont="1" applyFill="1" applyBorder="1" applyAlignment="1">
      <alignment horizontal="right" vertical="center"/>
    </xf>
    <xf numFmtId="169" fontId="15" fillId="2" borderId="3" xfId="0" applyNumberFormat="1" applyFont="1" applyFill="1" applyBorder="1" applyAlignment="1">
      <alignment horizontal="right"/>
    </xf>
    <xf numFmtId="169" fontId="15" fillId="2" borderId="11" xfId="0" applyNumberFormat="1" applyFont="1" applyFill="1" applyBorder="1" applyAlignment="1">
      <alignment horizontal="right"/>
    </xf>
    <xf numFmtId="0" fontId="20" fillId="0" borderId="0" xfId="1" applyFont="1" applyFill="1" applyAlignment="1"/>
    <xf numFmtId="0" fontId="27" fillId="0" borderId="0" xfId="0" applyFont="1"/>
    <xf numFmtId="0" fontId="28" fillId="0" borderId="0" xfId="0" applyFont="1" applyFill="1" applyBorder="1"/>
    <xf numFmtId="168" fontId="27" fillId="0" borderId="0" xfId="0" applyNumberFormat="1" applyFont="1"/>
    <xf numFmtId="0" fontId="1" fillId="2" borderId="0" xfId="1" applyFont="1" applyFill="1" applyAlignment="1">
      <alignment vertical="center"/>
    </xf>
    <xf numFmtId="165" fontId="3" fillId="2" borderId="20" xfId="1" applyNumberFormat="1" applyFont="1" applyFill="1" applyBorder="1" applyAlignment="1">
      <alignment horizontal="right" vertical="center"/>
    </xf>
    <xf numFmtId="169" fontId="3" fillId="2" borderId="21" xfId="1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4" fillId="0" borderId="0" xfId="0" applyFont="1" applyFill="1" applyBorder="1" applyAlignment="1"/>
    <xf numFmtId="167" fontId="26" fillId="0" borderId="0" xfId="3" applyNumberFormat="1" applyFont="1" applyFill="1" applyBorder="1" applyAlignment="1"/>
    <xf numFmtId="9" fontId="0" fillId="0" borderId="0" xfId="0" applyNumberFormat="1" applyFill="1" applyBorder="1" applyAlignment="1" applyProtection="1">
      <alignment horizontal="center"/>
      <protection locked="0"/>
    </xf>
    <xf numFmtId="166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 applyProtection="1">
      <alignment horizontal="center"/>
      <protection locked="0"/>
    </xf>
    <xf numFmtId="168" fontId="0" fillId="0" borderId="0" xfId="0" applyNumberFormat="1"/>
    <xf numFmtId="0" fontId="2" fillId="2" borderId="0" xfId="1" applyFont="1" applyFill="1" applyBorder="1" applyAlignment="1">
      <alignment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15" fillId="2" borderId="30" xfId="0" applyFont="1" applyFill="1" applyBorder="1" applyAlignment="1">
      <alignment horizontal="right"/>
    </xf>
    <xf numFmtId="169" fontId="3" fillId="2" borderId="29" xfId="1" applyNumberFormat="1" applyFont="1" applyFill="1" applyBorder="1" applyAlignment="1">
      <alignment horizontal="right" vertical="center"/>
    </xf>
    <xf numFmtId="165" fontId="3" fillId="2" borderId="30" xfId="1" applyNumberFormat="1" applyFont="1" applyFill="1" applyBorder="1" applyAlignment="1">
      <alignment horizontal="right" vertical="center"/>
    </xf>
    <xf numFmtId="169" fontId="3" fillId="2" borderId="31" xfId="1" applyNumberFormat="1" applyFont="1" applyFill="1" applyBorder="1" applyAlignment="1">
      <alignment horizontal="right" vertical="center"/>
    </xf>
    <xf numFmtId="165" fontId="3" fillId="2" borderId="32" xfId="1" applyNumberFormat="1" applyFont="1" applyFill="1" applyBorder="1" applyAlignment="1">
      <alignment horizontal="right" vertical="center"/>
    </xf>
    <xf numFmtId="169" fontId="3" fillId="2" borderId="33" xfId="1" applyNumberFormat="1" applyFont="1" applyFill="1" applyBorder="1" applyAlignment="1">
      <alignment horizontal="right" vertical="center"/>
    </xf>
    <xf numFmtId="169" fontId="27" fillId="0" borderId="29" xfId="0" applyNumberFormat="1" applyFont="1" applyBorder="1"/>
    <xf numFmtId="169" fontId="27" fillId="0" borderId="0" xfId="0" applyNumberFormat="1" applyFont="1" applyBorder="1"/>
    <xf numFmtId="169" fontId="3" fillId="2" borderId="34" xfId="1" applyNumberFormat="1" applyFont="1" applyFill="1" applyBorder="1" applyAlignment="1">
      <alignment horizontal="right" vertical="center"/>
    </xf>
    <xf numFmtId="166" fontId="13" fillId="0" borderId="30" xfId="4" applyNumberFormat="1" applyFont="1" applyFill="1" applyBorder="1" applyAlignment="1" applyProtection="1">
      <alignment horizontal="right"/>
    </xf>
    <xf numFmtId="166" fontId="13" fillId="0" borderId="35" xfId="4" applyNumberFormat="1" applyFont="1" applyFill="1" applyBorder="1" applyAlignment="1" applyProtection="1">
      <alignment horizontal="right"/>
    </xf>
    <xf numFmtId="166" fontId="13" fillId="0" borderId="30" xfId="4" applyNumberFormat="1" applyFont="1" applyFill="1" applyBorder="1" applyAlignment="1">
      <alignment horizontal="right"/>
    </xf>
    <xf numFmtId="169" fontId="3" fillId="2" borderId="36" xfId="1" applyNumberFormat="1" applyFont="1" applyFill="1" applyBorder="1" applyAlignment="1">
      <alignment horizontal="right" vertical="center"/>
    </xf>
    <xf numFmtId="166" fontId="13" fillId="0" borderId="37" xfId="4" applyNumberFormat="1" applyFont="1" applyFill="1" applyBorder="1" applyAlignment="1">
      <alignment horizontal="right"/>
    </xf>
    <xf numFmtId="169" fontId="3" fillId="2" borderId="29" xfId="1" applyNumberFormat="1" applyFont="1" applyFill="1" applyBorder="1" applyAlignment="1">
      <alignment vertical="center"/>
    </xf>
    <xf numFmtId="0" fontId="3" fillId="2" borderId="30" xfId="1" applyFont="1" applyFill="1" applyBorder="1" applyAlignment="1">
      <alignment horizontal="right" vertical="center"/>
    </xf>
    <xf numFmtId="169" fontId="15" fillId="2" borderId="29" xfId="0" applyNumberFormat="1" applyFont="1" applyFill="1" applyBorder="1" applyAlignment="1">
      <alignment horizontal="right"/>
    </xf>
    <xf numFmtId="169" fontId="15" fillId="2" borderId="38" xfId="0" applyNumberFormat="1" applyFont="1" applyFill="1" applyBorder="1" applyAlignment="1">
      <alignment horizontal="right"/>
    </xf>
    <xf numFmtId="0" fontId="15" fillId="2" borderId="39" xfId="0" applyFont="1" applyFill="1" applyBorder="1" applyAlignment="1">
      <alignment horizontal="right"/>
    </xf>
    <xf numFmtId="0" fontId="15" fillId="0" borderId="29" xfId="0" applyFont="1" applyBorder="1" applyAlignment="1">
      <alignment horizontal="right"/>
    </xf>
    <xf numFmtId="0" fontId="15" fillId="0" borderId="30" xfId="0" applyFont="1" applyBorder="1" applyAlignment="1">
      <alignment horizontal="right"/>
    </xf>
    <xf numFmtId="0" fontId="12" fillId="0" borderId="29" xfId="0" applyFont="1" applyBorder="1" applyAlignment="1">
      <alignment vertical="center"/>
    </xf>
    <xf numFmtId="6" fontId="12" fillId="9" borderId="44" xfId="0" applyNumberFormat="1" applyFont="1" applyFill="1" applyBorder="1" applyAlignment="1">
      <alignment vertical="center"/>
    </xf>
    <xf numFmtId="6" fontId="12" fillId="9" borderId="45" xfId="0" applyNumberFormat="1" applyFont="1" applyFill="1" applyBorder="1" applyAlignment="1">
      <alignment vertical="center"/>
    </xf>
    <xf numFmtId="0" fontId="21" fillId="0" borderId="46" xfId="0" applyFont="1" applyBorder="1"/>
    <xf numFmtId="6" fontId="21" fillId="9" borderId="47" xfId="0" applyNumberFormat="1" applyFont="1" applyFill="1" applyBorder="1"/>
    <xf numFmtId="0" fontId="0" fillId="0" borderId="48" xfId="0" applyBorder="1"/>
    <xf numFmtId="0" fontId="0" fillId="0" borderId="23" xfId="0" applyBorder="1"/>
    <xf numFmtId="0" fontId="0" fillId="7" borderId="49" xfId="0" applyFill="1" applyBorder="1" applyAlignment="1" applyProtection="1">
      <alignment horizontal="center"/>
      <protection locked="0"/>
    </xf>
    <xf numFmtId="0" fontId="7" fillId="0" borderId="25" xfId="0" applyFont="1" applyBorder="1"/>
    <xf numFmtId="0" fontId="7" fillId="0" borderId="50" xfId="0" applyFont="1" applyBorder="1" applyAlignment="1">
      <alignment horizontal="center"/>
    </xf>
    <xf numFmtId="9" fontId="7" fillId="0" borderId="28" xfId="0" applyNumberFormat="1" applyFont="1" applyFill="1" applyBorder="1" applyAlignment="1">
      <alignment horizontal="center"/>
    </xf>
    <xf numFmtId="0" fontId="0" fillId="0" borderId="29" xfId="0" applyBorder="1"/>
    <xf numFmtId="166" fontId="0" fillId="7" borderId="51" xfId="0" applyNumberFormat="1" applyFill="1" applyBorder="1" applyAlignment="1" applyProtection="1">
      <alignment horizontal="center"/>
      <protection locked="0"/>
    </xf>
    <xf numFmtId="166" fontId="0" fillId="7" borderId="52" xfId="0" applyNumberFormat="1" applyFill="1" applyBorder="1" applyAlignment="1" applyProtection="1">
      <alignment horizontal="center"/>
      <protection locked="0"/>
    </xf>
    <xf numFmtId="0" fontId="0" fillId="0" borderId="29" xfId="0" applyFill="1" applyBorder="1"/>
    <xf numFmtId="166" fontId="0" fillId="10" borderId="52" xfId="0" applyNumberFormat="1" applyFill="1" applyBorder="1" applyAlignment="1" applyProtection="1">
      <alignment horizontal="center"/>
      <protection locked="0"/>
    </xf>
    <xf numFmtId="0" fontId="29" fillId="0" borderId="18" xfId="0" applyFont="1" applyFill="1" applyBorder="1"/>
    <xf numFmtId="166" fontId="0" fillId="0" borderId="53" xfId="0" applyNumberFormat="1" applyBorder="1" applyAlignment="1">
      <alignment horizontal="center"/>
    </xf>
    <xf numFmtId="166" fontId="0" fillId="10" borderId="54" xfId="0" applyNumberFormat="1" applyFill="1" applyBorder="1" applyAlignment="1" applyProtection="1">
      <alignment horizontal="center"/>
      <protection locked="0"/>
    </xf>
    <xf numFmtId="0" fontId="30" fillId="0" borderId="25" xfId="0" applyFont="1" applyBorder="1" applyAlignment="1">
      <alignment vertical="center"/>
    </xf>
    <xf numFmtId="0" fontId="30" fillId="0" borderId="50" xfId="0" applyFont="1" applyBorder="1" applyAlignment="1">
      <alignment vertical="center"/>
    </xf>
    <xf numFmtId="0" fontId="31" fillId="0" borderId="28" xfId="0" applyFont="1" applyFill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30" fillId="0" borderId="53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5" fillId="4" borderId="25" xfId="1" applyFont="1" applyFill="1" applyBorder="1" applyAlignment="1">
      <alignment horizontal="right" vertical="center" wrapText="1"/>
    </xf>
    <xf numFmtId="0" fontId="5" fillId="4" borderId="27" xfId="1" applyFont="1" applyFill="1" applyBorder="1" applyAlignment="1">
      <alignment horizontal="right" vertical="center" wrapText="1"/>
    </xf>
    <xf numFmtId="0" fontId="5" fillId="4" borderId="26" xfId="1" applyFont="1" applyFill="1" applyBorder="1" applyAlignment="1">
      <alignment horizontal="left" vertical="center" wrapText="1"/>
    </xf>
    <xf numFmtId="0" fontId="33" fillId="5" borderId="27" xfId="1" applyNumberFormat="1" applyFont="1" applyFill="1" applyBorder="1" applyAlignment="1">
      <alignment horizontal="right" vertical="center" wrapText="1"/>
    </xf>
    <xf numFmtId="49" fontId="34" fillId="5" borderId="26" xfId="1" applyNumberFormat="1" applyFont="1" applyFill="1" applyBorder="1" applyAlignment="1">
      <alignment horizontal="left" vertical="center" wrapText="1"/>
    </xf>
    <xf numFmtId="0" fontId="33" fillId="6" borderId="27" xfId="1" applyNumberFormat="1" applyFont="1" applyFill="1" applyBorder="1" applyAlignment="1">
      <alignment horizontal="right" vertical="center" wrapText="1"/>
    </xf>
    <xf numFmtId="49" fontId="34" fillId="6" borderId="26" xfId="1" applyNumberFormat="1" applyFont="1" applyFill="1" applyBorder="1" applyAlignment="1">
      <alignment horizontal="left" vertical="center" wrapText="1"/>
    </xf>
    <xf numFmtId="49" fontId="34" fillId="6" borderId="28" xfId="1" applyNumberFormat="1" applyFont="1" applyFill="1" applyBorder="1" applyAlignment="1">
      <alignment horizontal="left" vertical="center" wrapText="1"/>
    </xf>
    <xf numFmtId="0" fontId="35" fillId="11" borderId="26" xfId="0" applyFont="1" applyFill="1" applyBorder="1" applyAlignment="1">
      <alignment horizontal="left"/>
    </xf>
    <xf numFmtId="0" fontId="5" fillId="4" borderId="1" xfId="1" applyFont="1" applyFill="1" applyBorder="1" applyAlignment="1">
      <alignment horizontal="right" vertical="center" wrapText="1"/>
    </xf>
    <xf numFmtId="0" fontId="5" fillId="4" borderId="2" xfId="1" applyFont="1" applyFill="1" applyBorder="1" applyAlignment="1">
      <alignment horizontal="left" vertical="center" wrapText="1"/>
    </xf>
    <xf numFmtId="171" fontId="15" fillId="2" borderId="11" xfId="0" applyNumberFormat="1" applyFont="1" applyFill="1" applyBorder="1" applyAlignment="1">
      <alignment horizontal="right"/>
    </xf>
    <xf numFmtId="170" fontId="0" fillId="0" borderId="0" xfId="0" applyNumberFormat="1"/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33" fillId="5" borderId="5" xfId="1" applyFont="1" applyFill="1" applyBorder="1" applyAlignment="1">
      <alignment horizontal="center" vertical="center" wrapText="1"/>
    </xf>
    <xf numFmtId="0" fontId="33" fillId="5" borderId="6" xfId="1" applyFont="1" applyFill="1" applyBorder="1" applyAlignment="1">
      <alignment horizontal="center" vertical="center" wrapText="1"/>
    </xf>
    <xf numFmtId="0" fontId="32" fillId="3" borderId="25" xfId="1" applyFont="1" applyFill="1" applyBorder="1" applyAlignment="1">
      <alignment horizontal="center" vertical="center"/>
    </xf>
    <xf numFmtId="0" fontId="32" fillId="3" borderId="50" xfId="1" applyFont="1" applyFill="1" applyBorder="1" applyAlignment="1">
      <alignment horizontal="center" vertical="center"/>
    </xf>
    <xf numFmtId="0" fontId="32" fillId="3" borderId="28" xfId="1" applyFont="1" applyFill="1" applyBorder="1" applyAlignment="1">
      <alignment horizontal="center" vertical="center"/>
    </xf>
    <xf numFmtId="0" fontId="32" fillId="3" borderId="18" xfId="1" applyFont="1" applyFill="1" applyBorder="1" applyAlignment="1">
      <alignment horizontal="center" vertical="center"/>
    </xf>
    <xf numFmtId="0" fontId="32" fillId="3" borderId="53" xfId="1" applyFont="1" applyFill="1" applyBorder="1" applyAlignment="1">
      <alignment horizontal="center" vertical="center"/>
    </xf>
    <xf numFmtId="0" fontId="32" fillId="3" borderId="19" xfId="1" applyFont="1" applyFill="1" applyBorder="1" applyAlignment="1">
      <alignment horizontal="center" vertical="center"/>
    </xf>
    <xf numFmtId="0" fontId="3" fillId="4" borderId="41" xfId="1" applyFont="1" applyFill="1" applyBorder="1" applyAlignment="1">
      <alignment horizontal="center" vertical="center" wrapText="1"/>
    </xf>
    <xf numFmtId="0" fontId="3" fillId="4" borderId="40" xfId="1" applyFont="1" applyFill="1" applyBorder="1" applyAlignment="1">
      <alignment horizontal="center" vertical="center" wrapText="1"/>
    </xf>
    <xf numFmtId="0" fontId="4" fillId="5" borderId="41" xfId="1" applyFont="1" applyFill="1" applyBorder="1" applyAlignment="1">
      <alignment horizontal="center" vertical="center" wrapText="1"/>
    </xf>
    <xf numFmtId="0" fontId="4" fillId="5" borderId="40" xfId="1" applyFont="1" applyFill="1" applyBorder="1" applyAlignment="1">
      <alignment horizontal="center" vertical="center" wrapText="1"/>
    </xf>
    <xf numFmtId="0" fontId="4" fillId="6" borderId="41" xfId="1" applyFont="1" applyFill="1" applyBorder="1" applyAlignment="1">
      <alignment horizontal="center" vertical="center" wrapText="1"/>
    </xf>
    <xf numFmtId="0" fontId="4" fillId="6" borderId="40" xfId="1" applyFont="1" applyFill="1" applyBorder="1" applyAlignment="1">
      <alignment horizontal="center" vertical="center" wrapText="1"/>
    </xf>
    <xf numFmtId="0" fontId="33" fillId="6" borderId="5" xfId="1" applyFont="1" applyFill="1" applyBorder="1" applyAlignment="1">
      <alignment horizontal="center" vertical="center" wrapText="1"/>
    </xf>
    <xf numFmtId="0" fontId="33" fillId="6" borderId="6" xfId="1" applyFont="1" applyFill="1" applyBorder="1" applyAlignment="1">
      <alignment horizontal="center" vertical="center" wrapText="1"/>
    </xf>
    <xf numFmtId="0" fontId="33" fillId="6" borderId="17" xfId="1" applyFont="1" applyFill="1" applyBorder="1" applyAlignment="1">
      <alignment horizontal="center" vertical="center" wrapText="1"/>
    </xf>
    <xf numFmtId="0" fontId="5" fillId="2" borderId="0" xfId="1" applyNumberFormat="1" applyFont="1" applyFill="1" applyAlignment="1">
      <alignment horizontal="left" vertical="center" wrapText="1"/>
    </xf>
    <xf numFmtId="0" fontId="5" fillId="2" borderId="0" xfId="1" applyNumberFormat="1" applyFont="1" applyFill="1" applyBorder="1" applyAlignment="1">
      <alignment horizontal="left" vertical="center" wrapText="1"/>
    </xf>
    <xf numFmtId="0" fontId="20" fillId="8" borderId="22" xfId="1" applyFont="1" applyFill="1" applyBorder="1" applyAlignment="1" applyProtection="1">
      <alignment horizontal="center" vertical="center"/>
      <protection locked="0"/>
    </xf>
    <xf numFmtId="0" fontId="20" fillId="8" borderId="23" xfId="1" applyFont="1" applyFill="1" applyBorder="1" applyAlignment="1" applyProtection="1">
      <alignment horizontal="center" vertical="center"/>
      <protection locked="0"/>
    </xf>
    <xf numFmtId="0" fontId="20" fillId="8" borderId="24" xfId="1" applyFont="1" applyFill="1" applyBorder="1" applyAlignment="1" applyProtection="1">
      <alignment horizontal="center" vertical="center"/>
      <protection locked="0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22" fillId="0" borderId="22" xfId="1" applyFont="1" applyFill="1" applyBorder="1" applyAlignment="1">
      <alignment horizontal="left" wrapText="1"/>
    </xf>
    <xf numFmtId="0" fontId="22" fillId="0" borderId="23" xfId="1" applyFont="1" applyFill="1" applyBorder="1" applyAlignment="1">
      <alignment horizontal="left" wrapText="1"/>
    </xf>
    <xf numFmtId="0" fontId="22" fillId="0" borderId="24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5" fillId="4" borderId="16" xfId="1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70" fontId="37" fillId="0" borderId="11" xfId="0" applyNumberFormat="1" applyFont="1" applyBorder="1" applyAlignment="1">
      <alignment horizontal="center"/>
    </xf>
    <xf numFmtId="170" fontId="37" fillId="0" borderId="12" xfId="0" applyNumberFormat="1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0" fillId="0" borderId="5" xfId="0" applyNumberFormat="1" applyBorder="1" applyAlignment="1">
      <alignment horizontal="center"/>
    </xf>
    <xf numFmtId="169" fontId="0" fillId="0" borderId="6" xfId="0" applyNumberFormat="1" applyBorder="1" applyAlignment="1">
      <alignment horizontal="center"/>
    </xf>
  </cellXfs>
  <cellStyles count="6">
    <cellStyle name="Currency" xfId="3" builtinId="4"/>
    <cellStyle name="Normal" xfId="0" builtinId="0"/>
    <cellStyle name="Normal 2" xfId="1"/>
    <cellStyle name="Normal 3" xfId="2"/>
    <cellStyle name="Normal_Sheet1" xfId="5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8"/>
  <sheetViews>
    <sheetView showGridLines="0" tabSelected="1" topLeftCell="A4" zoomScale="85" zoomScaleNormal="85" workbookViewId="0">
      <selection activeCell="L10" sqref="L10"/>
    </sheetView>
  </sheetViews>
  <sheetFormatPr defaultRowHeight="15"/>
  <cols>
    <col min="1" max="1" width="3.140625" customWidth="1"/>
    <col min="2" max="2" width="15.85546875" customWidth="1"/>
    <col min="3" max="3" width="13" customWidth="1"/>
    <col min="4" max="4" width="9.7109375" customWidth="1"/>
    <col min="5" max="5" width="15.7109375" customWidth="1"/>
    <col min="6" max="6" width="13" customWidth="1"/>
    <col min="7" max="7" width="16.42578125" customWidth="1"/>
    <col min="8" max="8" width="10" customWidth="1"/>
    <col min="9" max="9" width="14.85546875" customWidth="1"/>
    <col min="10" max="10" width="11.28515625" customWidth="1"/>
    <col min="11" max="11" width="14.7109375" customWidth="1"/>
    <col min="12" max="12" width="11.42578125" customWidth="1"/>
    <col min="13" max="13" width="14.140625" customWidth="1"/>
    <col min="14" max="14" width="11.5703125" bestFit="1" customWidth="1"/>
    <col min="15" max="15" width="13.85546875" customWidth="1"/>
    <col min="16" max="16" width="11.140625" customWidth="1"/>
    <col min="17" max="17" width="11.5703125" bestFit="1" customWidth="1"/>
    <col min="18" max="18" width="11.28515625" customWidth="1"/>
    <col min="19" max="24" width="11.28515625" bestFit="1" customWidth="1"/>
  </cols>
  <sheetData>
    <row r="1" spans="1:27" ht="15.75" customHeight="1" thickTop="1">
      <c r="A1" s="140" t="s">
        <v>129</v>
      </c>
      <c r="B1" s="141"/>
      <c r="C1" s="141"/>
      <c r="D1" s="141"/>
      <c r="E1" s="141"/>
      <c r="F1" s="141"/>
      <c r="G1" s="141"/>
      <c r="H1" s="142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7" ht="15.75" customHeight="1" thickBot="1">
      <c r="A2" s="143"/>
      <c r="B2" s="144"/>
      <c r="C2" s="144"/>
      <c r="D2" s="144"/>
      <c r="E2" s="144"/>
      <c r="F2" s="144"/>
      <c r="G2" s="144"/>
      <c r="H2" s="145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27" ht="15.75" customHeight="1" thickTop="1" thickBot="1">
      <c r="A3" s="52"/>
      <c r="B3" s="52"/>
      <c r="C3" s="52"/>
      <c r="D3" s="52"/>
      <c r="E3" s="52"/>
      <c r="F3" s="52"/>
      <c r="G3" s="52"/>
      <c r="H3" s="52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27" ht="40.5" customHeight="1" thickTop="1" thickBot="1">
      <c r="A4" s="51"/>
      <c r="B4" s="157" t="s">
        <v>98</v>
      </c>
      <c r="C4" s="158"/>
      <c r="D4" s="158"/>
      <c r="E4" s="159"/>
      <c r="F4" s="51"/>
      <c r="G4" s="162" t="s">
        <v>101</v>
      </c>
      <c r="H4" s="163"/>
      <c r="I4" s="163"/>
      <c r="J4" s="164"/>
      <c r="K4" s="51"/>
      <c r="L4" s="51"/>
      <c r="M4" s="51"/>
      <c r="N4" s="51"/>
      <c r="O4" s="51"/>
      <c r="P4" s="51"/>
      <c r="Q4" s="51"/>
      <c r="R4" s="61"/>
      <c r="Y4" s="64"/>
      <c r="Z4" s="64"/>
      <c r="AA4" s="64"/>
    </row>
    <row r="5" spans="1:27" ht="18.75" customHeight="1" thickTop="1" thickBot="1">
      <c r="A5" s="15"/>
      <c r="B5" s="16"/>
      <c r="C5" s="16"/>
      <c r="D5" s="16"/>
      <c r="E5" s="16"/>
      <c r="F5" s="16"/>
      <c r="M5" s="17"/>
      <c r="N5" s="17"/>
      <c r="O5" s="17"/>
      <c r="P5" s="17"/>
      <c r="Q5" s="17"/>
      <c r="R5" s="63"/>
      <c r="Y5" s="64"/>
    </row>
    <row r="6" spans="1:27" ht="15" customHeight="1" thickTop="1" thickBot="1">
      <c r="B6" s="160" t="s">
        <v>25</v>
      </c>
      <c r="C6" s="161"/>
      <c r="R6" s="62"/>
      <c r="S6" s="62"/>
      <c r="T6" s="62"/>
      <c r="U6" s="62"/>
      <c r="V6" s="62"/>
      <c r="W6" s="62"/>
      <c r="X6" s="62"/>
      <c r="Y6" s="62"/>
    </row>
    <row r="7" spans="1:27" ht="18.75" customHeight="1" thickTop="1" thickBot="1">
      <c r="B7" s="98" t="s">
        <v>0</v>
      </c>
      <c r="C7" s="99">
        <v>275000</v>
      </c>
      <c r="E7" s="68"/>
      <c r="F7" s="117" t="s">
        <v>36</v>
      </c>
      <c r="G7" s="118"/>
      <c r="H7" s="119"/>
      <c r="R7" s="62"/>
      <c r="S7" s="62"/>
      <c r="T7" s="62"/>
      <c r="U7" s="62"/>
      <c r="V7" s="62"/>
      <c r="W7" s="62"/>
      <c r="X7" s="62"/>
      <c r="Y7" s="62"/>
    </row>
    <row r="8" spans="1:27" ht="18" customHeight="1" thickBot="1">
      <c r="B8" s="98" t="s">
        <v>1</v>
      </c>
      <c r="C8" s="100">
        <v>275000</v>
      </c>
      <c r="E8" s="68"/>
      <c r="F8" s="120" t="s">
        <v>30</v>
      </c>
      <c r="G8" s="121"/>
      <c r="H8" s="122"/>
      <c r="R8" s="62"/>
      <c r="S8" s="62"/>
      <c r="T8" s="62"/>
      <c r="U8" s="62"/>
      <c r="V8" s="62"/>
      <c r="W8" s="62"/>
      <c r="X8" s="62"/>
      <c r="Y8" s="62"/>
    </row>
    <row r="9" spans="1:27" ht="15.75" customHeight="1" thickBot="1">
      <c r="B9" s="101" t="s">
        <v>26</v>
      </c>
      <c r="C9" s="102">
        <f>SUM(C7:C8)</f>
        <v>550000</v>
      </c>
      <c r="D9" s="13"/>
      <c r="E9" s="69"/>
      <c r="F9" s="70"/>
      <c r="R9" s="62"/>
      <c r="S9" s="62"/>
      <c r="T9" s="62"/>
      <c r="U9" s="62"/>
      <c r="V9" s="62"/>
      <c r="W9" s="62"/>
      <c r="X9" s="62"/>
      <c r="Y9" s="62"/>
    </row>
    <row r="10" spans="1:27" ht="15.75" customHeight="1" thickTop="1" thickBot="1">
      <c r="B10" s="12"/>
      <c r="C10" s="18"/>
      <c r="F10" s="13"/>
      <c r="J10" s="20"/>
      <c r="K10" s="20"/>
      <c r="R10" s="62"/>
      <c r="S10" s="62"/>
      <c r="T10" s="62"/>
      <c r="U10" s="62"/>
      <c r="V10" s="62"/>
      <c r="W10" s="62"/>
      <c r="X10" s="62"/>
      <c r="Y10" s="62"/>
    </row>
    <row r="11" spans="1:27" ht="15.75" customHeight="1" thickTop="1" thickBot="1">
      <c r="B11" s="103" t="s">
        <v>29</v>
      </c>
      <c r="C11" s="104"/>
      <c r="D11" s="104"/>
      <c r="E11" s="105">
        <v>6</v>
      </c>
      <c r="F11" s="13"/>
      <c r="J11" s="20"/>
      <c r="K11" s="20"/>
      <c r="R11" s="62"/>
      <c r="S11" s="62"/>
      <c r="T11" s="62"/>
      <c r="U11" s="62"/>
      <c r="V11" s="62"/>
      <c r="W11" s="62"/>
      <c r="X11" s="62"/>
      <c r="Y11" s="62"/>
    </row>
    <row r="12" spans="1:27" ht="15.75" customHeight="1" thickTop="1" thickBot="1">
      <c r="B12" s="12"/>
      <c r="C12" s="18"/>
      <c r="F12" s="13"/>
      <c r="J12" s="20"/>
      <c r="K12" s="20"/>
    </row>
    <row r="13" spans="1:27" ht="15.75" customHeight="1" thickTop="1" thickBot="1">
      <c r="B13" s="106" t="s">
        <v>33</v>
      </c>
      <c r="C13" s="107" t="s">
        <v>34</v>
      </c>
      <c r="D13" s="108" t="s">
        <v>35</v>
      </c>
      <c r="E13" s="20"/>
      <c r="F13" s="13"/>
      <c r="J13" s="20"/>
      <c r="K13" s="20"/>
    </row>
    <row r="14" spans="1:27" ht="15.75" customHeight="1">
      <c r="B14" s="109" t="s">
        <v>31</v>
      </c>
      <c r="C14" s="21">
        <v>0.3</v>
      </c>
      <c r="D14" s="110">
        <v>0.3</v>
      </c>
      <c r="E14" s="73"/>
      <c r="F14" s="13"/>
      <c r="J14" s="20"/>
      <c r="K14" s="20"/>
    </row>
    <row r="15" spans="1:27" ht="15.75" customHeight="1">
      <c r="B15" s="109" t="s">
        <v>32</v>
      </c>
      <c r="C15" s="21">
        <v>0.2</v>
      </c>
      <c r="D15" s="111">
        <v>0.193</v>
      </c>
      <c r="E15" s="71"/>
      <c r="F15" s="13"/>
      <c r="J15" s="20"/>
      <c r="K15" s="20"/>
    </row>
    <row r="16" spans="1:27" ht="15.75" customHeight="1">
      <c r="B16" s="112" t="s">
        <v>110</v>
      </c>
      <c r="C16" s="21">
        <v>8.8999999999999996E-2</v>
      </c>
      <c r="D16" s="111">
        <v>8.8999999999999996E-2</v>
      </c>
      <c r="E16" s="71"/>
      <c r="F16" s="13"/>
      <c r="J16" s="20"/>
      <c r="K16" s="20"/>
    </row>
    <row r="17" spans="1:16" ht="15.75" customHeight="1">
      <c r="B17" s="112" t="s">
        <v>111</v>
      </c>
      <c r="C17" s="72">
        <v>9.0999999999999998E-2</v>
      </c>
      <c r="D17" s="113">
        <v>9.0999999999999998E-2</v>
      </c>
      <c r="E17" s="71"/>
      <c r="F17" s="13"/>
      <c r="G17" s="13"/>
      <c r="H17" s="13"/>
      <c r="I17" s="19"/>
      <c r="J17" s="20"/>
      <c r="K17" s="20"/>
    </row>
    <row r="18" spans="1:16" ht="15.75" customHeight="1" thickBot="1">
      <c r="B18" s="114" t="s">
        <v>112</v>
      </c>
      <c r="C18" s="115">
        <v>0.215</v>
      </c>
      <c r="D18" s="116">
        <v>0.215</v>
      </c>
      <c r="E18" s="71"/>
      <c r="F18" s="13"/>
      <c r="G18" s="13"/>
      <c r="H18" s="13"/>
      <c r="I18" s="19"/>
      <c r="J18" s="20"/>
      <c r="K18" s="20"/>
    </row>
    <row r="19" spans="1:16" ht="15.75" customHeight="1" thickTop="1" thickBot="1">
      <c r="E19" s="71"/>
      <c r="F19" s="13"/>
      <c r="G19" s="13"/>
      <c r="H19" s="13"/>
      <c r="I19" s="19"/>
      <c r="J19" s="20"/>
      <c r="K19" s="20"/>
    </row>
    <row r="20" spans="1:16" ht="15.75" customHeight="1" thickTop="1">
      <c r="A20" s="2"/>
      <c r="E20" s="123" t="str">
        <f>B4</f>
        <v>October</v>
      </c>
      <c r="F20" s="131">
        <v>2009</v>
      </c>
      <c r="G20" s="124" t="str">
        <f>B4</f>
        <v>October</v>
      </c>
      <c r="H20" s="125">
        <v>2009</v>
      </c>
      <c r="I20" s="124" t="str">
        <f>B4</f>
        <v>October</v>
      </c>
      <c r="J20" s="125">
        <v>2009</v>
      </c>
      <c r="K20" s="126" t="str">
        <f>B4</f>
        <v>October</v>
      </c>
      <c r="L20" s="127" t="s">
        <v>114</v>
      </c>
      <c r="M20" s="128" t="str">
        <f>B4</f>
        <v>October</v>
      </c>
      <c r="N20" s="129" t="s">
        <v>114</v>
      </c>
      <c r="O20" s="128" t="str">
        <f>B4</f>
        <v>October</v>
      </c>
      <c r="P20" s="130" t="s">
        <v>114</v>
      </c>
    </row>
    <row r="21" spans="1:16" ht="15" customHeight="1" thickBot="1">
      <c r="A21" s="1"/>
      <c r="B21" s="3"/>
      <c r="C21" s="3"/>
      <c r="D21" s="3"/>
      <c r="E21" s="167" t="s">
        <v>19</v>
      </c>
      <c r="F21" s="137"/>
      <c r="G21" s="136" t="s">
        <v>20</v>
      </c>
      <c r="H21" s="137"/>
      <c r="I21" s="136" t="s">
        <v>21</v>
      </c>
      <c r="J21" s="137"/>
      <c r="K21" s="138" t="s">
        <v>22</v>
      </c>
      <c r="L21" s="139"/>
      <c r="M21" s="152" t="s">
        <v>23</v>
      </c>
      <c r="N21" s="153"/>
      <c r="O21" s="152" t="s">
        <v>24</v>
      </c>
      <c r="P21" s="154"/>
    </row>
    <row r="22" spans="1:16">
      <c r="A22" s="11"/>
      <c r="B22" s="5" t="s">
        <v>14</v>
      </c>
      <c r="C22" s="6"/>
      <c r="D22" s="6"/>
      <c r="E22" s="76"/>
      <c r="F22" s="24"/>
      <c r="G22" s="25"/>
      <c r="H22" s="26"/>
      <c r="I22" s="25"/>
      <c r="J22" s="26"/>
      <c r="K22" s="25"/>
      <c r="L22" s="26"/>
      <c r="M22" s="25"/>
      <c r="N22" s="26"/>
      <c r="O22" s="25"/>
      <c r="P22" s="77"/>
    </row>
    <row r="23" spans="1:16">
      <c r="A23" s="3"/>
      <c r="B23" s="8" t="s">
        <v>0</v>
      </c>
      <c r="D23" s="7"/>
      <c r="E23" s="78">
        <f>K23-(K23*0.15)</f>
        <v>233750</v>
      </c>
      <c r="F23" s="27">
        <f>E23/E25</f>
        <v>0.5</v>
      </c>
      <c r="G23" s="56">
        <f>K23-(K23*0.1)</f>
        <v>247500</v>
      </c>
      <c r="H23" s="27">
        <f>G23/$G$25</f>
        <v>0.5</v>
      </c>
      <c r="I23" s="56">
        <f>K23-(K23*0.05)</f>
        <v>261250</v>
      </c>
      <c r="J23" s="27">
        <f>I23/$I$25</f>
        <v>0.5</v>
      </c>
      <c r="K23" s="56">
        <f>C7</f>
        <v>275000</v>
      </c>
      <c r="L23" s="27">
        <f>K23/$K$25</f>
        <v>0.5</v>
      </c>
      <c r="M23" s="56">
        <f>1.05*K23</f>
        <v>288750</v>
      </c>
      <c r="N23" s="27">
        <f>M23/$M$25</f>
        <v>0.5</v>
      </c>
      <c r="O23" s="56">
        <f>1.1*K23</f>
        <v>302500</v>
      </c>
      <c r="P23" s="79">
        <f>O23/O25</f>
        <v>0.5</v>
      </c>
    </row>
    <row r="24" spans="1:16">
      <c r="A24" s="3"/>
      <c r="B24" s="8" t="s">
        <v>1</v>
      </c>
      <c r="D24" s="7"/>
      <c r="E24" s="78">
        <f>K24-(K24*0.15)</f>
        <v>233750</v>
      </c>
      <c r="F24" s="27">
        <f>E24/E25</f>
        <v>0.5</v>
      </c>
      <c r="G24" s="56">
        <f>K24-(K24*0.1)</f>
        <v>247500</v>
      </c>
      <c r="H24" s="27">
        <f>G24/$G$25</f>
        <v>0.5</v>
      </c>
      <c r="I24" s="56">
        <f>K24-(K24*0.05)</f>
        <v>261250</v>
      </c>
      <c r="J24" s="27">
        <f>I24/$I$25</f>
        <v>0.5</v>
      </c>
      <c r="K24" s="56">
        <f>C8</f>
        <v>275000</v>
      </c>
      <c r="L24" s="27">
        <f>K24/$K$25</f>
        <v>0.5</v>
      </c>
      <c r="M24" s="56">
        <f>1.05*K24</f>
        <v>288750</v>
      </c>
      <c r="N24" s="27">
        <f>M24/$M$25</f>
        <v>0.5</v>
      </c>
      <c r="O24" s="56">
        <f>1.1*K24</f>
        <v>302500</v>
      </c>
      <c r="P24" s="79">
        <f>O24/O25</f>
        <v>0.5</v>
      </c>
    </row>
    <row r="25" spans="1:16">
      <c r="A25" s="3"/>
      <c r="B25" s="5" t="s">
        <v>15</v>
      </c>
      <c r="D25" s="7"/>
      <c r="E25" s="80">
        <f>SUM(E23:E24)</f>
        <v>467500</v>
      </c>
      <c r="F25" s="28">
        <v>1</v>
      </c>
      <c r="G25" s="57">
        <f>SUM(G23:G24)</f>
        <v>495000</v>
      </c>
      <c r="H25" s="28">
        <f>G25/$G$25</f>
        <v>1</v>
      </c>
      <c r="I25" s="57">
        <f>SUM(I23:I24)</f>
        <v>522500</v>
      </c>
      <c r="J25" s="28">
        <f>I25/$I$25</f>
        <v>1</v>
      </c>
      <c r="K25" s="57">
        <f>SUM(K23:K24)</f>
        <v>550000</v>
      </c>
      <c r="L25" s="28">
        <f>K25/$K$25</f>
        <v>1</v>
      </c>
      <c r="M25" s="57">
        <f>SUM(M23:M24)</f>
        <v>577500</v>
      </c>
      <c r="N25" s="28">
        <f>M25/$M$25</f>
        <v>1</v>
      </c>
      <c r="O25" s="57">
        <f>SUM(O23:O24)</f>
        <v>605000</v>
      </c>
      <c r="P25" s="81">
        <f>P23+P24</f>
        <v>1</v>
      </c>
    </row>
    <row r="26" spans="1:16" ht="8.25" customHeight="1">
      <c r="A26" s="3"/>
      <c r="B26" s="5"/>
      <c r="D26" s="7"/>
      <c r="E26" s="82"/>
      <c r="F26" s="66"/>
      <c r="G26" s="56"/>
      <c r="H26" s="27"/>
      <c r="I26" s="56"/>
      <c r="J26" s="27"/>
      <c r="K26" s="56"/>
      <c r="L26" s="27"/>
      <c r="M26" s="56"/>
      <c r="N26" s="27"/>
      <c r="O26" s="56"/>
      <c r="P26" s="79"/>
    </row>
    <row r="27" spans="1:16">
      <c r="A27" s="3"/>
      <c r="B27" s="165" t="s">
        <v>109</v>
      </c>
      <c r="C27" s="165"/>
      <c r="D27" s="166"/>
      <c r="E27" s="82"/>
      <c r="F27" s="66"/>
      <c r="G27" s="56"/>
      <c r="H27" s="27"/>
      <c r="I27" s="56"/>
      <c r="J27" s="27"/>
      <c r="K27" s="56"/>
      <c r="L27" s="27"/>
      <c r="M27" s="56"/>
      <c r="N27" s="27"/>
      <c r="O27" s="56"/>
      <c r="P27" s="79"/>
    </row>
    <row r="28" spans="1:16">
      <c r="A28" s="3"/>
      <c r="B28" s="65" t="s">
        <v>108</v>
      </c>
      <c r="C28" s="7"/>
      <c r="D28" s="7"/>
      <c r="E28" s="83">
        <f>F28*$E$25</f>
        <v>213320.25</v>
      </c>
      <c r="F28" s="27">
        <v>0.45629999999999998</v>
      </c>
      <c r="G28" s="84">
        <f>H28*$G$25</f>
        <v>225868.5</v>
      </c>
      <c r="H28" s="27">
        <v>0.45629999999999998</v>
      </c>
      <c r="I28" s="84">
        <f>J28*$I$25</f>
        <v>238416.75</v>
      </c>
      <c r="J28" s="27">
        <v>0.45629999999999998</v>
      </c>
      <c r="K28" s="84">
        <f>L28*$K$25</f>
        <v>250965</v>
      </c>
      <c r="L28" s="27">
        <v>0.45629999999999998</v>
      </c>
      <c r="M28" s="84">
        <f>N28*$M$25</f>
        <v>263513.25</v>
      </c>
      <c r="N28" s="27">
        <v>0.45629999999999998</v>
      </c>
      <c r="O28" s="84">
        <f>P28*$O$25</f>
        <v>276061.5</v>
      </c>
      <c r="P28" s="79">
        <v>0.45629999999999998</v>
      </c>
    </row>
    <row r="29" spans="1:16">
      <c r="A29" s="3"/>
      <c r="B29" s="65" t="s">
        <v>107</v>
      </c>
      <c r="C29" s="7"/>
      <c r="D29" s="7"/>
      <c r="E29" s="83">
        <f>F29*$E$25</f>
        <v>254179.74999999997</v>
      </c>
      <c r="F29" s="27">
        <v>0.54369999999999996</v>
      </c>
      <c r="G29" s="84">
        <f>H29*$G$25</f>
        <v>269131.5</v>
      </c>
      <c r="H29" s="27">
        <v>0.54369999999999996</v>
      </c>
      <c r="I29" s="84">
        <f>J29*$I$25</f>
        <v>284083.25</v>
      </c>
      <c r="J29" s="27">
        <v>0.54369999999999996</v>
      </c>
      <c r="K29" s="84">
        <f>L29*$K$25</f>
        <v>299035</v>
      </c>
      <c r="L29" s="27">
        <v>0.54369999999999996</v>
      </c>
      <c r="M29" s="84">
        <f>N29*$M$25</f>
        <v>313986.75</v>
      </c>
      <c r="N29" s="27">
        <v>0.54369999999999996</v>
      </c>
      <c r="O29" s="84">
        <f>P29*$O$25</f>
        <v>328938.5</v>
      </c>
      <c r="P29" s="79">
        <v>0.54369999999999996</v>
      </c>
    </row>
    <row r="30" spans="1:16">
      <c r="A30" s="3"/>
      <c r="B30" s="14" t="s">
        <v>106</v>
      </c>
      <c r="C30" s="7"/>
      <c r="D30" s="7"/>
      <c r="E30" s="78">
        <f t="shared" ref="E30:P30" si="0">SUM(E28:E29)</f>
        <v>467500</v>
      </c>
      <c r="F30" s="27">
        <f t="shared" si="0"/>
        <v>1</v>
      </c>
      <c r="G30" s="56">
        <f t="shared" si="0"/>
        <v>495000</v>
      </c>
      <c r="H30" s="27">
        <f t="shared" si="0"/>
        <v>1</v>
      </c>
      <c r="I30" s="56">
        <f t="shared" si="0"/>
        <v>522500</v>
      </c>
      <c r="J30" s="27">
        <f t="shared" si="0"/>
        <v>1</v>
      </c>
      <c r="K30" s="56">
        <f t="shared" si="0"/>
        <v>550000</v>
      </c>
      <c r="L30" s="27">
        <f t="shared" si="0"/>
        <v>1</v>
      </c>
      <c r="M30" s="56">
        <f t="shared" si="0"/>
        <v>577500</v>
      </c>
      <c r="N30" s="27">
        <f t="shared" si="0"/>
        <v>1</v>
      </c>
      <c r="O30" s="56">
        <f t="shared" si="0"/>
        <v>605000</v>
      </c>
      <c r="P30" s="79">
        <f t="shared" si="0"/>
        <v>1</v>
      </c>
    </row>
    <row r="31" spans="1:16" ht="6" customHeight="1">
      <c r="A31" s="3"/>
      <c r="B31" s="7"/>
      <c r="C31" s="7"/>
      <c r="D31" s="7"/>
      <c r="E31" s="78"/>
      <c r="F31" s="27"/>
      <c r="G31" s="56"/>
      <c r="H31" s="27"/>
      <c r="I31" s="56"/>
      <c r="J31" s="27"/>
      <c r="K31" s="56"/>
      <c r="L31" s="27"/>
      <c r="M31" s="56"/>
      <c r="N31" s="27"/>
      <c r="O31" s="56"/>
      <c r="P31" s="79"/>
    </row>
    <row r="32" spans="1:16">
      <c r="A32" s="11"/>
      <c r="B32" s="5" t="s">
        <v>16</v>
      </c>
      <c r="C32" s="6"/>
      <c r="D32" s="6"/>
      <c r="E32" s="78"/>
      <c r="F32" s="27"/>
      <c r="G32" s="56"/>
      <c r="H32" s="27"/>
      <c r="I32" s="56"/>
      <c r="J32" s="27"/>
      <c r="K32" s="56"/>
      <c r="L32" s="27"/>
      <c r="M32" s="56"/>
      <c r="N32" s="27"/>
      <c r="O32" s="56"/>
      <c r="P32" s="79"/>
    </row>
    <row r="33" spans="1:16">
      <c r="A33" s="3"/>
      <c r="B33" s="8" t="s">
        <v>0</v>
      </c>
      <c r="D33" s="7"/>
      <c r="E33" s="78">
        <f>E23*$D$14</f>
        <v>70125</v>
      </c>
      <c r="F33" s="27">
        <f>E33/E23</f>
        <v>0.3</v>
      </c>
      <c r="G33" s="56">
        <f>G23*$D$14</f>
        <v>74250</v>
      </c>
      <c r="H33" s="27">
        <f>G33/G23</f>
        <v>0.3</v>
      </c>
      <c r="I33" s="56">
        <f>I23*$D$14</f>
        <v>78375</v>
      </c>
      <c r="J33" s="27">
        <f>I33/I23</f>
        <v>0.3</v>
      </c>
      <c r="K33" s="56">
        <f>K23*$D$14</f>
        <v>82500</v>
      </c>
      <c r="L33" s="27">
        <f>K33/K23</f>
        <v>0.3</v>
      </c>
      <c r="M33" s="56">
        <f>M23*$D$14</f>
        <v>86625</v>
      </c>
      <c r="N33" s="27">
        <f>M33/M23</f>
        <v>0.3</v>
      </c>
      <c r="O33" s="56">
        <f>O23*$D$14</f>
        <v>90750</v>
      </c>
      <c r="P33" s="79">
        <f>O33/O23</f>
        <v>0.3</v>
      </c>
    </row>
    <row r="34" spans="1:16">
      <c r="A34" s="3"/>
      <c r="B34" s="8" t="s">
        <v>1</v>
      </c>
      <c r="D34" s="7"/>
      <c r="E34" s="85">
        <f>E24*$D$15</f>
        <v>45113.75</v>
      </c>
      <c r="F34" s="27">
        <f>E34/E24</f>
        <v>0.193</v>
      </c>
      <c r="G34" s="67">
        <f>G24*$D$15</f>
        <v>47767.5</v>
      </c>
      <c r="H34" s="27">
        <f>G34/G24</f>
        <v>0.193</v>
      </c>
      <c r="I34" s="67">
        <f>I24*$D$15</f>
        <v>50421.25</v>
      </c>
      <c r="J34" s="27">
        <f>I34/I24</f>
        <v>0.193</v>
      </c>
      <c r="K34" s="67">
        <f>K24*$D$15</f>
        <v>53075</v>
      </c>
      <c r="L34" s="27">
        <f>K34/K24</f>
        <v>0.193</v>
      </c>
      <c r="M34" s="67">
        <f>M24*$D$15</f>
        <v>55728.75</v>
      </c>
      <c r="N34" s="27">
        <f>M34/M24</f>
        <v>0.193</v>
      </c>
      <c r="O34" s="67">
        <f>O24*$D$15</f>
        <v>58382.5</v>
      </c>
      <c r="P34" s="79">
        <f>O34/O24</f>
        <v>0.193</v>
      </c>
    </row>
    <row r="35" spans="1:16">
      <c r="A35" s="3"/>
      <c r="B35" s="5" t="s">
        <v>17</v>
      </c>
      <c r="D35" s="7"/>
      <c r="E35" s="80">
        <f>SUM(E33:E34)</f>
        <v>115238.75</v>
      </c>
      <c r="F35" s="28">
        <f>E35/E25</f>
        <v>0.2465</v>
      </c>
      <c r="G35" s="57">
        <f>SUM(G33:G34)</f>
        <v>122017.5</v>
      </c>
      <c r="H35" s="28">
        <f>G35/$G$25</f>
        <v>0.2465</v>
      </c>
      <c r="I35" s="57">
        <f>SUM(I33:I34)</f>
        <v>128796.25</v>
      </c>
      <c r="J35" s="28">
        <f>I35/$I$25</f>
        <v>0.2465</v>
      </c>
      <c r="K35" s="57">
        <f>SUM(K33:K34)</f>
        <v>135575</v>
      </c>
      <c r="L35" s="28">
        <f>K35/$K$25</f>
        <v>0.2465</v>
      </c>
      <c r="M35" s="57">
        <f>SUM(M33:M34)</f>
        <v>142353.75</v>
      </c>
      <c r="N35" s="28">
        <f>M35/$M$25</f>
        <v>0.2465</v>
      </c>
      <c r="O35" s="57">
        <f>SUM(O33:O34)</f>
        <v>149132.5</v>
      </c>
      <c r="P35" s="81">
        <f>O35/O25</f>
        <v>0.2465</v>
      </c>
    </row>
    <row r="36" spans="1:16">
      <c r="A36" s="3"/>
      <c r="B36" s="7"/>
      <c r="C36" s="7"/>
      <c r="D36" s="7"/>
      <c r="E36" s="78"/>
      <c r="F36" s="27"/>
      <c r="G36" s="56"/>
      <c r="H36" s="27"/>
      <c r="I36" s="56"/>
      <c r="J36" s="27"/>
      <c r="K36" s="56"/>
      <c r="L36" s="27"/>
      <c r="M36" s="56"/>
      <c r="N36" s="27"/>
      <c r="O36" s="56"/>
      <c r="P36" s="79"/>
    </row>
    <row r="37" spans="1:16">
      <c r="A37" s="11"/>
      <c r="B37" s="5" t="s">
        <v>18</v>
      </c>
      <c r="C37" s="6"/>
      <c r="D37" s="6"/>
      <c r="E37" s="78">
        <f>E25-E35</f>
        <v>352261.25</v>
      </c>
      <c r="F37" s="27">
        <f>E37/E25</f>
        <v>0.75349999999999995</v>
      </c>
      <c r="G37" s="56">
        <f>G25-G35</f>
        <v>372982.5</v>
      </c>
      <c r="H37" s="27">
        <f>G37/$G$25</f>
        <v>0.75349999999999995</v>
      </c>
      <c r="I37" s="56">
        <f>I25-I35</f>
        <v>393703.75</v>
      </c>
      <c r="J37" s="27">
        <f>I37/$I$25</f>
        <v>0.75349999999999995</v>
      </c>
      <c r="K37" s="56">
        <f>K25-K35</f>
        <v>414425</v>
      </c>
      <c r="L37" s="27">
        <f>K37/$K$25</f>
        <v>0.75349999999999995</v>
      </c>
      <c r="M37" s="56">
        <f>M25-M35</f>
        <v>435146.25</v>
      </c>
      <c r="N37" s="27">
        <f>M37/$M$25</f>
        <v>0.75349999999999995</v>
      </c>
      <c r="O37" s="56">
        <f>O25-O35</f>
        <v>455867.5</v>
      </c>
      <c r="P37" s="79">
        <f>O37/O25</f>
        <v>0.75349999999999995</v>
      </c>
    </row>
    <row r="38" spans="1:16">
      <c r="A38" s="3"/>
      <c r="B38" s="7"/>
      <c r="C38" s="7"/>
      <c r="D38" s="7"/>
      <c r="E38" s="78"/>
      <c r="F38" s="27"/>
      <c r="G38" s="56"/>
      <c r="H38" s="27"/>
      <c r="I38" s="56"/>
      <c r="J38" s="27"/>
      <c r="K38" s="56"/>
      <c r="L38" s="27"/>
      <c r="M38" s="56"/>
      <c r="N38" s="27"/>
      <c r="O38" s="56"/>
      <c r="P38" s="79"/>
    </row>
    <row r="39" spans="1:16">
      <c r="A39" s="11"/>
      <c r="B39" s="5" t="s">
        <v>2</v>
      </c>
      <c r="C39" s="6"/>
      <c r="D39" s="6"/>
      <c r="E39" s="78"/>
      <c r="F39" s="27"/>
      <c r="G39" s="56"/>
      <c r="H39" s="27"/>
      <c r="I39" s="56"/>
      <c r="J39" s="27"/>
      <c r="K39" s="56"/>
      <c r="L39" s="27"/>
      <c r="M39" s="56"/>
      <c r="N39" s="27"/>
      <c r="O39" s="56"/>
      <c r="P39" s="79"/>
    </row>
    <row r="40" spans="1:16">
      <c r="A40" s="3"/>
      <c r="B40" s="53" t="s">
        <v>102</v>
      </c>
      <c r="D40" s="9"/>
      <c r="E40" s="78">
        <f>$D$16*E29</f>
        <v>22621.997749999995</v>
      </c>
      <c r="F40" s="54">
        <f>E40/E29</f>
        <v>8.8999999999999996E-2</v>
      </c>
      <c r="G40" s="56">
        <f>$D$16*G29</f>
        <v>23952.7035</v>
      </c>
      <c r="H40" s="54">
        <f>G40/G29</f>
        <v>8.8999999999999996E-2</v>
      </c>
      <c r="I40" s="56">
        <f>$D$16*I29</f>
        <v>25283.409250000001</v>
      </c>
      <c r="J40" s="54">
        <f>I40/I29</f>
        <v>8.8999999999999996E-2</v>
      </c>
      <c r="K40" s="56">
        <f>$D$16*K29</f>
        <v>26614.114999999998</v>
      </c>
      <c r="L40" s="54">
        <f>K40/K29</f>
        <v>8.8999999999999996E-2</v>
      </c>
      <c r="M40" s="56">
        <f>$D$16*M29</f>
        <v>27944.820749999999</v>
      </c>
      <c r="N40" s="54">
        <f>M40/M29</f>
        <v>8.8999999999999996E-2</v>
      </c>
      <c r="O40" s="56">
        <f>$D$16*O29</f>
        <v>29275.5265</v>
      </c>
      <c r="P40" s="86">
        <f>O40/O29</f>
        <v>8.8999999999999996E-2</v>
      </c>
    </row>
    <row r="41" spans="1:16">
      <c r="A41" s="3"/>
      <c r="B41" s="53" t="s">
        <v>103</v>
      </c>
      <c r="D41" s="9"/>
      <c r="E41" s="78">
        <f>$D$17*E28</f>
        <v>19412.142749999999</v>
      </c>
      <c r="F41" s="54">
        <f>E41/E28</f>
        <v>9.0999999999999998E-2</v>
      </c>
      <c r="G41" s="56">
        <f>$D$17*G28</f>
        <v>20554.033499999998</v>
      </c>
      <c r="H41" s="54">
        <f>G41/G28</f>
        <v>9.0999999999999984E-2</v>
      </c>
      <c r="I41" s="56">
        <f>$D$17*I28</f>
        <v>21695.92425</v>
      </c>
      <c r="J41" s="54">
        <f>I41/I28</f>
        <v>9.0999999999999998E-2</v>
      </c>
      <c r="K41" s="56">
        <f>$D$17*K28</f>
        <v>22837.814999999999</v>
      </c>
      <c r="L41" s="54">
        <f>K41/K28</f>
        <v>9.0999999999999998E-2</v>
      </c>
      <c r="M41" s="56">
        <f>$D$17*M28</f>
        <v>23979.705750000001</v>
      </c>
      <c r="N41" s="54">
        <f>M41/M28</f>
        <v>9.0999999999999998E-2</v>
      </c>
      <c r="O41" s="56">
        <f>$D$17*O28</f>
        <v>25121.5965</v>
      </c>
      <c r="P41" s="86">
        <f>O41/O28</f>
        <v>9.0999999999999998E-2</v>
      </c>
    </row>
    <row r="42" spans="1:16">
      <c r="A42" s="3"/>
      <c r="B42" s="53" t="s">
        <v>104</v>
      </c>
      <c r="D42" s="9"/>
      <c r="E42" s="78">
        <f>$D$18*E23</f>
        <v>50256.25</v>
      </c>
      <c r="F42" s="54">
        <f>E42/E23</f>
        <v>0.215</v>
      </c>
      <c r="G42" s="56">
        <f>$D$18*G23</f>
        <v>53212.5</v>
      </c>
      <c r="H42" s="54">
        <f>G42/G23</f>
        <v>0.215</v>
      </c>
      <c r="I42" s="56">
        <f>$D$18*I23</f>
        <v>56168.75</v>
      </c>
      <c r="J42" s="54">
        <f>I42/I23</f>
        <v>0.215</v>
      </c>
      <c r="K42" s="56">
        <f>$D$18*K23</f>
        <v>59125</v>
      </c>
      <c r="L42" s="54">
        <f>K42/K23</f>
        <v>0.215</v>
      </c>
      <c r="M42" s="56">
        <f>$D$18*M23</f>
        <v>62081.25</v>
      </c>
      <c r="N42" s="54">
        <f>M42/M23</f>
        <v>0.215</v>
      </c>
      <c r="O42" s="56">
        <f>$D$18*O23</f>
        <v>65037.5</v>
      </c>
      <c r="P42" s="86">
        <f>O42/O23</f>
        <v>0.215</v>
      </c>
    </row>
    <row r="43" spans="1:16">
      <c r="A43" s="3"/>
      <c r="B43" s="53" t="s">
        <v>113</v>
      </c>
      <c r="D43" s="9"/>
      <c r="E43" s="78">
        <v>38699.61</v>
      </c>
      <c r="F43" s="54">
        <f>E43/E25</f>
        <v>8.2779914438502675E-2</v>
      </c>
      <c r="G43" s="56">
        <v>38699.61</v>
      </c>
      <c r="H43" s="54">
        <f>G43/G25</f>
        <v>7.8181030303030308E-2</v>
      </c>
      <c r="I43" s="56">
        <v>38699.61</v>
      </c>
      <c r="J43" s="54">
        <f>I43/I25</f>
        <v>7.4066239234449757E-2</v>
      </c>
      <c r="K43" s="56">
        <v>38699.61</v>
      </c>
      <c r="L43" s="54">
        <f>K43/K25</f>
        <v>7.0362927272727277E-2</v>
      </c>
      <c r="M43" s="56">
        <v>38699.61</v>
      </c>
      <c r="N43" s="54">
        <f>M43/M25</f>
        <v>6.701231168831169E-2</v>
      </c>
      <c r="O43" s="56">
        <v>38699.61</v>
      </c>
      <c r="P43" s="86">
        <f>O43/O25</f>
        <v>6.3966297520661158E-2</v>
      </c>
    </row>
    <row r="44" spans="1:16">
      <c r="A44" s="3"/>
      <c r="B44" s="53" t="s">
        <v>105</v>
      </c>
      <c r="D44" s="9"/>
      <c r="E44" s="78">
        <v>2101.67</v>
      </c>
      <c r="F44" s="55">
        <f>E44/E25</f>
        <v>4.4955508021390376E-3</v>
      </c>
      <c r="G44" s="56">
        <v>2101.67</v>
      </c>
      <c r="H44" s="55">
        <f>G44/G25</f>
        <v>4.2457979797979797E-3</v>
      </c>
      <c r="I44" s="56">
        <v>2101.67</v>
      </c>
      <c r="J44" s="55">
        <f>I44/I25</f>
        <v>4.0223349282296648E-3</v>
      </c>
      <c r="K44" s="56">
        <v>2101.67</v>
      </c>
      <c r="L44" s="55">
        <f>K44/K25</f>
        <v>3.821218181818182E-3</v>
      </c>
      <c r="M44" s="56">
        <v>2101.67</v>
      </c>
      <c r="N44" s="55">
        <f>M44/M25</f>
        <v>3.6392554112554113E-3</v>
      </c>
      <c r="O44" s="56">
        <v>2101.67</v>
      </c>
      <c r="P44" s="87">
        <f>O44/O25</f>
        <v>3.4738347107438018E-3</v>
      </c>
    </row>
    <row r="45" spans="1:16">
      <c r="A45" s="3"/>
      <c r="B45" s="34" t="s">
        <v>3</v>
      </c>
      <c r="D45" s="9"/>
      <c r="E45" s="80">
        <f>SUM(E40:E44)</f>
        <v>133091.67050000001</v>
      </c>
      <c r="F45" s="28">
        <f>E45/E25</f>
        <v>0.28468806524064172</v>
      </c>
      <c r="G45" s="57">
        <f>SUM(G40:G44)</f>
        <v>138520.51700000002</v>
      </c>
      <c r="H45" s="28">
        <f>G45/$G$25</f>
        <v>0.27983942828282832</v>
      </c>
      <c r="I45" s="57">
        <f>SUM(I40:I44)</f>
        <v>143949.36350000001</v>
      </c>
      <c r="J45" s="28">
        <f>I45/$I$25</f>
        <v>0.27550117416267944</v>
      </c>
      <c r="K45" s="57">
        <f>SUM(K40:K44)</f>
        <v>149378.21</v>
      </c>
      <c r="L45" s="28">
        <f>K45/$K$25</f>
        <v>0.27159674545454543</v>
      </c>
      <c r="M45" s="57">
        <f>SUM(M40:M44)</f>
        <v>154807.05650000004</v>
      </c>
      <c r="N45" s="28">
        <f>M45/$M$25</f>
        <v>0.26806416709956715</v>
      </c>
      <c r="O45" s="57">
        <f>SUM(O40:O44)</f>
        <v>160235.90300000002</v>
      </c>
      <c r="P45" s="81">
        <f>O45/O25</f>
        <v>0.26485273223140499</v>
      </c>
    </row>
    <row r="46" spans="1:16" ht="6.75" customHeight="1">
      <c r="A46" s="3"/>
      <c r="B46" s="7"/>
      <c r="C46" s="8"/>
      <c r="D46" s="9"/>
      <c r="E46" s="78"/>
      <c r="F46" s="27"/>
      <c r="G46" s="56"/>
      <c r="H46" s="27"/>
      <c r="I46" s="56"/>
      <c r="J46" s="27"/>
      <c r="K46" s="56"/>
      <c r="L46" s="27"/>
      <c r="M46" s="56"/>
      <c r="N46" s="27"/>
      <c r="O46" s="56"/>
      <c r="P46" s="79"/>
    </row>
    <row r="47" spans="1:16">
      <c r="A47" s="3"/>
      <c r="B47" s="40" t="s">
        <v>4</v>
      </c>
      <c r="E47" s="78">
        <f>E35+E45</f>
        <v>248330.42050000001</v>
      </c>
      <c r="F47" s="27">
        <f>E47/E25</f>
        <v>0.53118806524064177</v>
      </c>
      <c r="G47" s="56">
        <f>G35+G45</f>
        <v>260538.01700000002</v>
      </c>
      <c r="H47" s="27">
        <f>G47/$G$25</f>
        <v>0.52633942828282831</v>
      </c>
      <c r="I47" s="56">
        <f>I35+I45</f>
        <v>272745.61349999998</v>
      </c>
      <c r="J47" s="27">
        <f>I47/$I$25</f>
        <v>0.52200117416267944</v>
      </c>
      <c r="K47" s="56">
        <f>K35+K45</f>
        <v>284953.20999999996</v>
      </c>
      <c r="L47" s="27">
        <f>K47/$K$25</f>
        <v>0.51809674545454543</v>
      </c>
      <c r="M47" s="56">
        <f>M35+M45</f>
        <v>297160.80650000006</v>
      </c>
      <c r="N47" s="27">
        <f>M47/$M$25</f>
        <v>0.5145641670995672</v>
      </c>
      <c r="O47" s="56">
        <f>O35+O45</f>
        <v>309368.40300000005</v>
      </c>
      <c r="P47" s="79">
        <f>O47/O25</f>
        <v>0.51135273223140509</v>
      </c>
    </row>
    <row r="48" spans="1:16">
      <c r="A48" s="3"/>
      <c r="B48" s="7"/>
      <c r="C48" s="8"/>
      <c r="D48" s="9"/>
      <c r="E48" s="78"/>
      <c r="F48" s="27"/>
      <c r="G48" s="56"/>
      <c r="H48" s="27"/>
      <c r="I48" s="56"/>
      <c r="J48" s="27"/>
      <c r="K48" s="56"/>
      <c r="L48" s="27"/>
      <c r="M48" s="56"/>
      <c r="N48" s="27"/>
      <c r="O48" s="56"/>
      <c r="P48" s="79"/>
    </row>
    <row r="49" spans="1:16">
      <c r="A49" s="11"/>
      <c r="B49" s="5" t="s">
        <v>5</v>
      </c>
      <c r="C49" s="10"/>
      <c r="D49" s="5"/>
      <c r="E49" s="78"/>
      <c r="F49" s="27"/>
      <c r="G49" s="56"/>
      <c r="H49" s="27"/>
      <c r="I49" s="56"/>
      <c r="J49" s="27"/>
      <c r="K49" s="56"/>
      <c r="L49" s="27"/>
      <c r="M49" s="56"/>
      <c r="N49" s="27"/>
      <c r="O49" s="56"/>
      <c r="P49" s="79"/>
    </row>
    <row r="50" spans="1:16">
      <c r="A50" s="3"/>
      <c r="B50" s="22" t="s">
        <v>40</v>
      </c>
      <c r="C50" s="13"/>
      <c r="D50" s="75"/>
      <c r="E50" s="78">
        <f>F50*$E$25</f>
        <v>1402.5</v>
      </c>
      <c r="F50" s="29">
        <v>3.0000000000000001E-3</v>
      </c>
      <c r="G50" s="56">
        <f>H50*$G$25</f>
        <v>1485</v>
      </c>
      <c r="H50" s="29">
        <v>3.0000000000000001E-3</v>
      </c>
      <c r="I50" s="56">
        <f>J50*$I$25</f>
        <v>1567.5</v>
      </c>
      <c r="J50" s="29">
        <v>3.0000000000000001E-3</v>
      </c>
      <c r="K50" s="56">
        <f>L50*$K$25</f>
        <v>1650</v>
      </c>
      <c r="L50" s="29">
        <v>3.0000000000000001E-3</v>
      </c>
      <c r="M50" s="56">
        <f>N50*$M$25</f>
        <v>1732.5</v>
      </c>
      <c r="N50" s="29">
        <v>3.0000000000000001E-3</v>
      </c>
      <c r="O50" s="56">
        <f>P50*$O$25</f>
        <v>1815</v>
      </c>
      <c r="P50" s="88">
        <v>3.0000000000000001E-3</v>
      </c>
    </row>
    <row r="51" spans="1:16">
      <c r="A51" s="3"/>
      <c r="B51" s="22" t="s">
        <v>41</v>
      </c>
      <c r="C51" s="13"/>
      <c r="D51" s="75"/>
      <c r="E51" s="78">
        <f t="shared" ref="E51:E82" si="1">F51*$E$25</f>
        <v>13090</v>
      </c>
      <c r="F51" s="29">
        <v>2.8000000000000001E-2</v>
      </c>
      <c r="G51" s="56">
        <f t="shared" ref="G51:G82" si="2">H51*$G$25</f>
        <v>13860</v>
      </c>
      <c r="H51" s="29">
        <v>2.8000000000000001E-2</v>
      </c>
      <c r="I51" s="56">
        <f t="shared" ref="I51:I82" si="3">J51*$I$25</f>
        <v>14630</v>
      </c>
      <c r="J51" s="29">
        <v>2.8000000000000001E-2</v>
      </c>
      <c r="K51" s="56">
        <f t="shared" ref="K51:K82" si="4">L51*$K$25</f>
        <v>15400</v>
      </c>
      <c r="L51" s="29">
        <v>2.8000000000000001E-2</v>
      </c>
      <c r="M51" s="56">
        <f t="shared" ref="M51:M82" si="5">N51*$M$25</f>
        <v>16170</v>
      </c>
      <c r="N51" s="29">
        <v>2.8000000000000001E-2</v>
      </c>
      <c r="O51" s="56">
        <f t="shared" ref="O51:O82" si="6">P51*$O$25</f>
        <v>16940</v>
      </c>
      <c r="P51" s="88">
        <v>2.8000000000000001E-2</v>
      </c>
    </row>
    <row r="52" spans="1:16">
      <c r="A52" s="3"/>
      <c r="B52" s="22" t="s">
        <v>42</v>
      </c>
      <c r="C52" s="13"/>
      <c r="D52" s="75"/>
      <c r="E52" s="78">
        <f t="shared" si="1"/>
        <v>935</v>
      </c>
      <c r="F52" s="29">
        <v>2E-3</v>
      </c>
      <c r="G52" s="56">
        <f t="shared" si="2"/>
        <v>990</v>
      </c>
      <c r="H52" s="29">
        <v>2E-3</v>
      </c>
      <c r="I52" s="56">
        <f t="shared" si="3"/>
        <v>1045</v>
      </c>
      <c r="J52" s="29">
        <v>2E-3</v>
      </c>
      <c r="K52" s="56">
        <f t="shared" si="4"/>
        <v>1100</v>
      </c>
      <c r="L52" s="29">
        <v>2E-3</v>
      </c>
      <c r="M52" s="56">
        <f t="shared" si="5"/>
        <v>1155</v>
      </c>
      <c r="N52" s="29">
        <v>2E-3</v>
      </c>
      <c r="O52" s="56">
        <f t="shared" si="6"/>
        <v>1210</v>
      </c>
      <c r="P52" s="88">
        <v>2E-3</v>
      </c>
    </row>
    <row r="53" spans="1:16">
      <c r="A53" s="3"/>
      <c r="B53" s="22" t="s">
        <v>43</v>
      </c>
      <c r="C53" s="13"/>
      <c r="D53" s="75"/>
      <c r="E53" s="78">
        <f t="shared" si="1"/>
        <v>1402.5</v>
      </c>
      <c r="F53" s="29">
        <v>3.0000000000000001E-3</v>
      </c>
      <c r="G53" s="56">
        <f t="shared" si="2"/>
        <v>1485</v>
      </c>
      <c r="H53" s="29">
        <v>3.0000000000000001E-3</v>
      </c>
      <c r="I53" s="56">
        <f t="shared" si="3"/>
        <v>1567.5</v>
      </c>
      <c r="J53" s="29">
        <v>3.0000000000000001E-3</v>
      </c>
      <c r="K53" s="56">
        <f t="shared" si="4"/>
        <v>1650</v>
      </c>
      <c r="L53" s="29">
        <v>3.0000000000000001E-3</v>
      </c>
      <c r="M53" s="56">
        <f t="shared" si="5"/>
        <v>1732.5</v>
      </c>
      <c r="N53" s="29">
        <v>3.0000000000000001E-3</v>
      </c>
      <c r="O53" s="56">
        <f t="shared" si="6"/>
        <v>1815</v>
      </c>
      <c r="P53" s="88">
        <v>3.0000000000000001E-3</v>
      </c>
    </row>
    <row r="54" spans="1:16">
      <c r="A54" s="3"/>
      <c r="B54" s="22" t="s">
        <v>44</v>
      </c>
      <c r="C54" s="13"/>
      <c r="D54" s="75"/>
      <c r="E54" s="78">
        <f t="shared" si="1"/>
        <v>1402.5</v>
      </c>
      <c r="F54" s="29">
        <v>3.0000000000000001E-3</v>
      </c>
      <c r="G54" s="56">
        <f t="shared" si="2"/>
        <v>1485</v>
      </c>
      <c r="H54" s="29">
        <v>3.0000000000000001E-3</v>
      </c>
      <c r="I54" s="56">
        <f t="shared" si="3"/>
        <v>1567.5</v>
      </c>
      <c r="J54" s="29">
        <v>3.0000000000000001E-3</v>
      </c>
      <c r="K54" s="56">
        <f t="shared" si="4"/>
        <v>1650</v>
      </c>
      <c r="L54" s="29">
        <v>3.0000000000000001E-3</v>
      </c>
      <c r="M54" s="56">
        <f t="shared" si="5"/>
        <v>1732.5</v>
      </c>
      <c r="N54" s="29">
        <v>3.0000000000000001E-3</v>
      </c>
      <c r="O54" s="56">
        <f t="shared" si="6"/>
        <v>1815</v>
      </c>
      <c r="P54" s="88">
        <v>3.0000000000000001E-3</v>
      </c>
    </row>
    <row r="55" spans="1:16">
      <c r="A55" s="3"/>
      <c r="B55" s="22" t="s">
        <v>45</v>
      </c>
      <c r="C55" s="13"/>
      <c r="D55" s="75"/>
      <c r="E55" s="78">
        <f t="shared" si="1"/>
        <v>1870</v>
      </c>
      <c r="F55" s="29">
        <v>4.0000000000000001E-3</v>
      </c>
      <c r="G55" s="56">
        <f t="shared" si="2"/>
        <v>1980</v>
      </c>
      <c r="H55" s="29">
        <v>4.0000000000000001E-3</v>
      </c>
      <c r="I55" s="56">
        <f t="shared" si="3"/>
        <v>2090</v>
      </c>
      <c r="J55" s="29">
        <v>4.0000000000000001E-3</v>
      </c>
      <c r="K55" s="56">
        <f t="shared" si="4"/>
        <v>2200</v>
      </c>
      <c r="L55" s="29">
        <v>4.0000000000000001E-3</v>
      </c>
      <c r="M55" s="56">
        <f t="shared" si="5"/>
        <v>2310</v>
      </c>
      <c r="N55" s="29">
        <v>4.0000000000000001E-3</v>
      </c>
      <c r="O55" s="56">
        <f t="shared" si="6"/>
        <v>2420</v>
      </c>
      <c r="P55" s="88">
        <v>4.0000000000000001E-3</v>
      </c>
    </row>
    <row r="56" spans="1:16">
      <c r="A56" s="3"/>
      <c r="B56" s="22" t="s">
        <v>46</v>
      </c>
      <c r="C56" s="13"/>
      <c r="D56" s="75"/>
      <c r="E56" s="78">
        <f t="shared" si="1"/>
        <v>467.5</v>
      </c>
      <c r="F56" s="29">
        <v>1E-3</v>
      </c>
      <c r="G56" s="56">
        <f t="shared" si="2"/>
        <v>495</v>
      </c>
      <c r="H56" s="29">
        <v>1E-3</v>
      </c>
      <c r="I56" s="56">
        <f t="shared" si="3"/>
        <v>522.5</v>
      </c>
      <c r="J56" s="29">
        <v>1E-3</v>
      </c>
      <c r="K56" s="56">
        <f t="shared" si="4"/>
        <v>550</v>
      </c>
      <c r="L56" s="29">
        <v>1E-3</v>
      </c>
      <c r="M56" s="56">
        <f t="shared" si="5"/>
        <v>577.5</v>
      </c>
      <c r="N56" s="29">
        <v>1E-3</v>
      </c>
      <c r="O56" s="56">
        <f t="shared" si="6"/>
        <v>605</v>
      </c>
      <c r="P56" s="88">
        <v>1E-3</v>
      </c>
    </row>
    <row r="57" spans="1:16">
      <c r="A57" s="3"/>
      <c r="B57" s="22" t="s">
        <v>47</v>
      </c>
      <c r="C57" s="13"/>
      <c r="D57" s="75"/>
      <c r="E57" s="78">
        <f t="shared" si="1"/>
        <v>2337.5</v>
      </c>
      <c r="F57" s="29">
        <v>5.0000000000000001E-3</v>
      </c>
      <c r="G57" s="56">
        <f t="shared" si="2"/>
        <v>2475</v>
      </c>
      <c r="H57" s="29">
        <v>5.0000000000000001E-3</v>
      </c>
      <c r="I57" s="56">
        <f t="shared" si="3"/>
        <v>2612.5</v>
      </c>
      <c r="J57" s="29">
        <v>5.0000000000000001E-3</v>
      </c>
      <c r="K57" s="56">
        <f t="shared" si="4"/>
        <v>2750</v>
      </c>
      <c r="L57" s="29">
        <v>5.0000000000000001E-3</v>
      </c>
      <c r="M57" s="56">
        <f t="shared" si="5"/>
        <v>2887.5</v>
      </c>
      <c r="N57" s="29">
        <v>5.0000000000000001E-3</v>
      </c>
      <c r="O57" s="56">
        <f t="shared" si="6"/>
        <v>3025</v>
      </c>
      <c r="P57" s="88">
        <v>5.0000000000000001E-3</v>
      </c>
    </row>
    <row r="58" spans="1:16">
      <c r="A58" s="3"/>
      <c r="B58" s="22" t="s">
        <v>48</v>
      </c>
      <c r="C58" s="13"/>
      <c r="D58" s="75"/>
      <c r="E58" s="78">
        <f t="shared" si="1"/>
        <v>2337.5</v>
      </c>
      <c r="F58" s="29">
        <v>5.0000000000000001E-3</v>
      </c>
      <c r="G58" s="56">
        <f t="shared" si="2"/>
        <v>2475</v>
      </c>
      <c r="H58" s="29">
        <v>5.0000000000000001E-3</v>
      </c>
      <c r="I58" s="56">
        <f t="shared" si="3"/>
        <v>2612.5</v>
      </c>
      <c r="J58" s="29">
        <v>5.0000000000000001E-3</v>
      </c>
      <c r="K58" s="56">
        <f t="shared" si="4"/>
        <v>2750</v>
      </c>
      <c r="L58" s="29">
        <v>5.0000000000000001E-3</v>
      </c>
      <c r="M58" s="56">
        <f t="shared" si="5"/>
        <v>2887.5</v>
      </c>
      <c r="N58" s="29">
        <v>5.0000000000000001E-3</v>
      </c>
      <c r="O58" s="56">
        <f t="shared" si="6"/>
        <v>3025</v>
      </c>
      <c r="P58" s="88">
        <v>5.0000000000000001E-3</v>
      </c>
    </row>
    <row r="59" spans="1:16">
      <c r="A59" s="3"/>
      <c r="B59" s="22" t="s">
        <v>49</v>
      </c>
      <c r="C59" s="13"/>
      <c r="D59" s="75"/>
      <c r="E59" s="78">
        <f t="shared" si="1"/>
        <v>1870</v>
      </c>
      <c r="F59" s="29">
        <v>4.0000000000000001E-3</v>
      </c>
      <c r="G59" s="56">
        <f t="shared" si="2"/>
        <v>1980</v>
      </c>
      <c r="H59" s="29">
        <v>4.0000000000000001E-3</v>
      </c>
      <c r="I59" s="56">
        <f t="shared" si="3"/>
        <v>2090</v>
      </c>
      <c r="J59" s="29">
        <v>4.0000000000000001E-3</v>
      </c>
      <c r="K59" s="56">
        <f t="shared" si="4"/>
        <v>2200</v>
      </c>
      <c r="L59" s="29">
        <v>4.0000000000000001E-3</v>
      </c>
      <c r="M59" s="56">
        <f t="shared" si="5"/>
        <v>2310</v>
      </c>
      <c r="N59" s="29">
        <v>4.0000000000000001E-3</v>
      </c>
      <c r="O59" s="56">
        <f t="shared" si="6"/>
        <v>2420</v>
      </c>
      <c r="P59" s="88">
        <v>4.0000000000000001E-3</v>
      </c>
    </row>
    <row r="60" spans="1:16">
      <c r="A60" s="3"/>
      <c r="B60" s="22" t="s">
        <v>50</v>
      </c>
      <c r="C60" s="13"/>
      <c r="D60" s="75"/>
      <c r="E60" s="78">
        <f t="shared" si="1"/>
        <v>2805</v>
      </c>
      <c r="F60" s="29">
        <v>6.0000000000000001E-3</v>
      </c>
      <c r="G60" s="56">
        <f t="shared" si="2"/>
        <v>2970</v>
      </c>
      <c r="H60" s="29">
        <v>6.0000000000000001E-3</v>
      </c>
      <c r="I60" s="56">
        <f t="shared" si="3"/>
        <v>3135</v>
      </c>
      <c r="J60" s="29">
        <v>6.0000000000000001E-3</v>
      </c>
      <c r="K60" s="56">
        <f t="shared" si="4"/>
        <v>3300</v>
      </c>
      <c r="L60" s="29">
        <v>6.0000000000000001E-3</v>
      </c>
      <c r="M60" s="56">
        <f t="shared" si="5"/>
        <v>3465</v>
      </c>
      <c r="N60" s="29">
        <v>6.0000000000000001E-3</v>
      </c>
      <c r="O60" s="56">
        <f t="shared" si="6"/>
        <v>3630</v>
      </c>
      <c r="P60" s="88">
        <v>6.0000000000000001E-3</v>
      </c>
    </row>
    <row r="61" spans="1:16">
      <c r="A61" s="3"/>
      <c r="B61" s="22" t="s">
        <v>51</v>
      </c>
      <c r="C61" s="13"/>
      <c r="D61" s="75"/>
      <c r="E61" s="78">
        <f t="shared" si="1"/>
        <v>1402.5</v>
      </c>
      <c r="F61" s="29">
        <v>3.0000000000000001E-3</v>
      </c>
      <c r="G61" s="56">
        <f t="shared" si="2"/>
        <v>1485</v>
      </c>
      <c r="H61" s="29">
        <v>3.0000000000000001E-3</v>
      </c>
      <c r="I61" s="56">
        <f t="shared" si="3"/>
        <v>1567.5</v>
      </c>
      <c r="J61" s="29">
        <v>3.0000000000000001E-3</v>
      </c>
      <c r="K61" s="56">
        <f t="shared" si="4"/>
        <v>1650</v>
      </c>
      <c r="L61" s="29">
        <v>3.0000000000000001E-3</v>
      </c>
      <c r="M61" s="56">
        <f t="shared" si="5"/>
        <v>1732.5</v>
      </c>
      <c r="N61" s="29">
        <v>3.0000000000000001E-3</v>
      </c>
      <c r="O61" s="56">
        <f t="shared" si="6"/>
        <v>1815</v>
      </c>
      <c r="P61" s="88">
        <v>3.0000000000000001E-3</v>
      </c>
    </row>
    <row r="62" spans="1:16">
      <c r="A62" s="3"/>
      <c r="B62" s="22" t="s">
        <v>52</v>
      </c>
      <c r="C62" s="13"/>
      <c r="D62" s="75"/>
      <c r="E62" s="78">
        <f t="shared" si="1"/>
        <v>1402.5</v>
      </c>
      <c r="F62" s="29">
        <v>3.0000000000000001E-3</v>
      </c>
      <c r="G62" s="56">
        <f t="shared" si="2"/>
        <v>1485</v>
      </c>
      <c r="H62" s="29">
        <v>3.0000000000000001E-3</v>
      </c>
      <c r="I62" s="56">
        <f t="shared" si="3"/>
        <v>1567.5</v>
      </c>
      <c r="J62" s="29">
        <v>3.0000000000000001E-3</v>
      </c>
      <c r="K62" s="56">
        <f t="shared" si="4"/>
        <v>1650</v>
      </c>
      <c r="L62" s="29">
        <v>3.0000000000000001E-3</v>
      </c>
      <c r="M62" s="56">
        <f t="shared" si="5"/>
        <v>1732.5</v>
      </c>
      <c r="N62" s="29">
        <v>3.0000000000000001E-3</v>
      </c>
      <c r="O62" s="56">
        <f t="shared" si="6"/>
        <v>1815</v>
      </c>
      <c r="P62" s="88">
        <v>3.0000000000000001E-3</v>
      </c>
    </row>
    <row r="63" spans="1:16">
      <c r="A63" s="3"/>
      <c r="B63" s="22" t="s">
        <v>53</v>
      </c>
      <c r="C63" s="13"/>
      <c r="D63" s="75"/>
      <c r="E63" s="78">
        <f t="shared" si="1"/>
        <v>2337.5</v>
      </c>
      <c r="F63" s="29">
        <v>5.0000000000000001E-3</v>
      </c>
      <c r="G63" s="56">
        <f t="shared" si="2"/>
        <v>2475</v>
      </c>
      <c r="H63" s="29">
        <v>5.0000000000000001E-3</v>
      </c>
      <c r="I63" s="56">
        <f t="shared" si="3"/>
        <v>2612.5</v>
      </c>
      <c r="J63" s="29">
        <v>5.0000000000000001E-3</v>
      </c>
      <c r="K63" s="56">
        <f t="shared" si="4"/>
        <v>2750</v>
      </c>
      <c r="L63" s="29">
        <v>5.0000000000000001E-3</v>
      </c>
      <c r="M63" s="56">
        <f t="shared" si="5"/>
        <v>2887.5</v>
      </c>
      <c r="N63" s="29">
        <v>5.0000000000000001E-3</v>
      </c>
      <c r="O63" s="56">
        <f t="shared" si="6"/>
        <v>3025</v>
      </c>
      <c r="P63" s="88">
        <v>5.0000000000000001E-3</v>
      </c>
    </row>
    <row r="64" spans="1:16">
      <c r="A64" s="3"/>
      <c r="B64" s="22" t="s">
        <v>54</v>
      </c>
      <c r="C64" s="13"/>
      <c r="D64" s="75"/>
      <c r="E64" s="78">
        <f t="shared" si="1"/>
        <v>3272.5</v>
      </c>
      <c r="F64" s="29">
        <v>7.0000000000000001E-3</v>
      </c>
      <c r="G64" s="56">
        <f t="shared" si="2"/>
        <v>3465</v>
      </c>
      <c r="H64" s="29">
        <v>7.0000000000000001E-3</v>
      </c>
      <c r="I64" s="56">
        <f t="shared" si="3"/>
        <v>3657.5</v>
      </c>
      <c r="J64" s="29">
        <v>7.0000000000000001E-3</v>
      </c>
      <c r="K64" s="56">
        <f t="shared" si="4"/>
        <v>3850</v>
      </c>
      <c r="L64" s="29">
        <v>7.0000000000000001E-3</v>
      </c>
      <c r="M64" s="56">
        <f t="shared" si="5"/>
        <v>4042.5</v>
      </c>
      <c r="N64" s="29">
        <v>7.0000000000000001E-3</v>
      </c>
      <c r="O64" s="56">
        <f t="shared" si="6"/>
        <v>4235</v>
      </c>
      <c r="P64" s="88">
        <v>7.0000000000000001E-3</v>
      </c>
    </row>
    <row r="65" spans="1:16">
      <c r="A65" s="3"/>
      <c r="B65" s="22" t="s">
        <v>55</v>
      </c>
      <c r="C65" s="13"/>
      <c r="D65" s="75"/>
      <c r="E65" s="78">
        <f t="shared" si="1"/>
        <v>3272.5</v>
      </c>
      <c r="F65" s="29">
        <v>7.0000000000000001E-3</v>
      </c>
      <c r="G65" s="56">
        <f t="shared" si="2"/>
        <v>3465</v>
      </c>
      <c r="H65" s="29">
        <v>7.0000000000000001E-3</v>
      </c>
      <c r="I65" s="56">
        <f t="shared" si="3"/>
        <v>3657.5</v>
      </c>
      <c r="J65" s="29">
        <v>7.0000000000000001E-3</v>
      </c>
      <c r="K65" s="56">
        <f t="shared" si="4"/>
        <v>3850</v>
      </c>
      <c r="L65" s="29">
        <v>7.0000000000000001E-3</v>
      </c>
      <c r="M65" s="56">
        <f t="shared" si="5"/>
        <v>4042.5</v>
      </c>
      <c r="N65" s="29">
        <v>7.0000000000000001E-3</v>
      </c>
      <c r="O65" s="56">
        <f t="shared" si="6"/>
        <v>4235</v>
      </c>
      <c r="P65" s="88">
        <v>7.0000000000000001E-3</v>
      </c>
    </row>
    <row r="66" spans="1:16">
      <c r="A66" s="3"/>
      <c r="B66" s="22" t="s">
        <v>56</v>
      </c>
      <c r="C66" s="13"/>
      <c r="D66" s="75"/>
      <c r="E66" s="78">
        <f t="shared" si="1"/>
        <v>467.5</v>
      </c>
      <c r="F66" s="29">
        <v>1E-3</v>
      </c>
      <c r="G66" s="56">
        <f t="shared" si="2"/>
        <v>495</v>
      </c>
      <c r="H66" s="29">
        <v>1E-3</v>
      </c>
      <c r="I66" s="56">
        <f t="shared" si="3"/>
        <v>522.5</v>
      </c>
      <c r="J66" s="29">
        <v>1E-3</v>
      </c>
      <c r="K66" s="56">
        <f t="shared" si="4"/>
        <v>550</v>
      </c>
      <c r="L66" s="29">
        <v>1E-3</v>
      </c>
      <c r="M66" s="56">
        <f t="shared" si="5"/>
        <v>577.5</v>
      </c>
      <c r="N66" s="29">
        <v>1E-3</v>
      </c>
      <c r="O66" s="56">
        <f t="shared" si="6"/>
        <v>605</v>
      </c>
      <c r="P66" s="88">
        <v>1E-3</v>
      </c>
    </row>
    <row r="67" spans="1:16">
      <c r="A67" s="3"/>
      <c r="B67" s="22" t="s">
        <v>57</v>
      </c>
      <c r="C67" s="13"/>
      <c r="D67" s="75"/>
      <c r="E67" s="78">
        <f t="shared" si="1"/>
        <v>8415</v>
      </c>
      <c r="F67" s="29">
        <v>1.7999999999999999E-2</v>
      </c>
      <c r="G67" s="56">
        <f t="shared" si="2"/>
        <v>8910</v>
      </c>
      <c r="H67" s="29">
        <v>1.7999999999999999E-2</v>
      </c>
      <c r="I67" s="56">
        <f t="shared" si="3"/>
        <v>9405</v>
      </c>
      <c r="J67" s="29">
        <v>1.7999999999999999E-2</v>
      </c>
      <c r="K67" s="56">
        <f t="shared" si="4"/>
        <v>9900</v>
      </c>
      <c r="L67" s="29">
        <v>1.7999999999999999E-2</v>
      </c>
      <c r="M67" s="56">
        <f t="shared" si="5"/>
        <v>10395</v>
      </c>
      <c r="N67" s="29">
        <v>1.7999999999999999E-2</v>
      </c>
      <c r="O67" s="56">
        <f t="shared" si="6"/>
        <v>10890</v>
      </c>
      <c r="P67" s="88">
        <v>1.7999999999999999E-2</v>
      </c>
    </row>
    <row r="68" spans="1:16">
      <c r="A68" s="3"/>
      <c r="B68" s="22" t="s">
        <v>58</v>
      </c>
      <c r="C68" s="13"/>
      <c r="D68" s="75"/>
      <c r="E68" s="78">
        <f t="shared" si="1"/>
        <v>23842.5</v>
      </c>
      <c r="F68" s="29">
        <v>5.0999999999999997E-2</v>
      </c>
      <c r="G68" s="56">
        <f t="shared" si="2"/>
        <v>25245</v>
      </c>
      <c r="H68" s="29">
        <v>5.0999999999999997E-2</v>
      </c>
      <c r="I68" s="56">
        <f t="shared" si="3"/>
        <v>26647.5</v>
      </c>
      <c r="J68" s="29">
        <v>5.0999999999999997E-2</v>
      </c>
      <c r="K68" s="56">
        <f t="shared" si="4"/>
        <v>28050</v>
      </c>
      <c r="L68" s="29">
        <v>5.0999999999999997E-2</v>
      </c>
      <c r="M68" s="56">
        <f t="shared" si="5"/>
        <v>29452.499999999996</v>
      </c>
      <c r="N68" s="29">
        <v>5.0999999999999997E-2</v>
      </c>
      <c r="O68" s="56">
        <f t="shared" si="6"/>
        <v>30854.999999999996</v>
      </c>
      <c r="P68" s="88">
        <v>5.0999999999999997E-2</v>
      </c>
    </row>
    <row r="69" spans="1:16">
      <c r="A69" s="3"/>
      <c r="B69" s="22" t="s">
        <v>59</v>
      </c>
      <c r="C69" s="13"/>
      <c r="D69" s="75"/>
      <c r="E69" s="78">
        <f t="shared" si="1"/>
        <v>2337.5</v>
      </c>
      <c r="F69" s="29">
        <v>5.0000000000000001E-3</v>
      </c>
      <c r="G69" s="56">
        <f t="shared" si="2"/>
        <v>2475</v>
      </c>
      <c r="H69" s="29">
        <v>5.0000000000000001E-3</v>
      </c>
      <c r="I69" s="56">
        <f t="shared" si="3"/>
        <v>2612.5</v>
      </c>
      <c r="J69" s="29">
        <v>5.0000000000000001E-3</v>
      </c>
      <c r="K69" s="56">
        <f t="shared" si="4"/>
        <v>2750</v>
      </c>
      <c r="L69" s="29">
        <v>5.0000000000000001E-3</v>
      </c>
      <c r="M69" s="56">
        <f t="shared" si="5"/>
        <v>2887.5</v>
      </c>
      <c r="N69" s="29">
        <v>5.0000000000000001E-3</v>
      </c>
      <c r="O69" s="56">
        <f t="shared" si="6"/>
        <v>3025</v>
      </c>
      <c r="P69" s="88">
        <v>5.0000000000000001E-3</v>
      </c>
    </row>
    <row r="70" spans="1:16">
      <c r="A70" s="3"/>
      <c r="B70" s="22" t="s">
        <v>60</v>
      </c>
      <c r="C70" s="13"/>
      <c r="D70" s="75"/>
      <c r="E70" s="78">
        <f t="shared" si="1"/>
        <v>1870</v>
      </c>
      <c r="F70" s="29">
        <v>4.0000000000000001E-3</v>
      </c>
      <c r="G70" s="56">
        <f t="shared" si="2"/>
        <v>1980</v>
      </c>
      <c r="H70" s="29">
        <v>4.0000000000000001E-3</v>
      </c>
      <c r="I70" s="56">
        <f t="shared" si="3"/>
        <v>2090</v>
      </c>
      <c r="J70" s="29">
        <v>4.0000000000000001E-3</v>
      </c>
      <c r="K70" s="56">
        <f t="shared" si="4"/>
        <v>2200</v>
      </c>
      <c r="L70" s="29">
        <v>4.0000000000000001E-3</v>
      </c>
      <c r="M70" s="56">
        <f t="shared" si="5"/>
        <v>2310</v>
      </c>
      <c r="N70" s="29">
        <v>4.0000000000000001E-3</v>
      </c>
      <c r="O70" s="56">
        <f t="shared" si="6"/>
        <v>2420</v>
      </c>
      <c r="P70" s="88">
        <v>4.0000000000000001E-3</v>
      </c>
    </row>
    <row r="71" spans="1:16">
      <c r="A71" s="3"/>
      <c r="B71" s="22" t="s">
        <v>61</v>
      </c>
      <c r="C71" s="13"/>
      <c r="D71" s="75"/>
      <c r="E71" s="78">
        <f t="shared" si="1"/>
        <v>467.5</v>
      </c>
      <c r="F71" s="29">
        <v>1E-3</v>
      </c>
      <c r="G71" s="56">
        <f t="shared" si="2"/>
        <v>495</v>
      </c>
      <c r="H71" s="29">
        <v>1E-3</v>
      </c>
      <c r="I71" s="56">
        <f t="shared" si="3"/>
        <v>522.5</v>
      </c>
      <c r="J71" s="29">
        <v>1E-3</v>
      </c>
      <c r="K71" s="56">
        <f t="shared" si="4"/>
        <v>550</v>
      </c>
      <c r="L71" s="29">
        <v>1E-3</v>
      </c>
      <c r="M71" s="56">
        <f t="shared" si="5"/>
        <v>577.5</v>
      </c>
      <c r="N71" s="29">
        <v>1E-3</v>
      </c>
      <c r="O71" s="56">
        <f t="shared" si="6"/>
        <v>605</v>
      </c>
      <c r="P71" s="88">
        <v>1E-3</v>
      </c>
    </row>
    <row r="72" spans="1:16">
      <c r="A72" s="3"/>
      <c r="B72" s="22" t="s">
        <v>62</v>
      </c>
      <c r="C72" s="13"/>
      <c r="D72" s="75"/>
      <c r="E72" s="78">
        <f t="shared" si="1"/>
        <v>2805</v>
      </c>
      <c r="F72" s="29">
        <v>6.0000000000000001E-3</v>
      </c>
      <c r="G72" s="56">
        <f t="shared" si="2"/>
        <v>2970</v>
      </c>
      <c r="H72" s="29">
        <v>6.0000000000000001E-3</v>
      </c>
      <c r="I72" s="56">
        <f t="shared" si="3"/>
        <v>3135</v>
      </c>
      <c r="J72" s="29">
        <v>6.0000000000000001E-3</v>
      </c>
      <c r="K72" s="56">
        <f t="shared" si="4"/>
        <v>3300</v>
      </c>
      <c r="L72" s="29">
        <v>6.0000000000000001E-3</v>
      </c>
      <c r="M72" s="56">
        <f t="shared" si="5"/>
        <v>3465</v>
      </c>
      <c r="N72" s="29">
        <v>6.0000000000000001E-3</v>
      </c>
      <c r="O72" s="56">
        <f t="shared" si="6"/>
        <v>3630</v>
      </c>
      <c r="P72" s="88">
        <v>6.0000000000000001E-3</v>
      </c>
    </row>
    <row r="73" spans="1:16">
      <c r="A73" s="3"/>
      <c r="B73" s="22" t="s">
        <v>63</v>
      </c>
      <c r="C73" s="13"/>
      <c r="D73" s="75"/>
      <c r="E73" s="78">
        <f t="shared" si="1"/>
        <v>467.5</v>
      </c>
      <c r="F73" s="29">
        <v>1E-3</v>
      </c>
      <c r="G73" s="56">
        <f t="shared" si="2"/>
        <v>495</v>
      </c>
      <c r="H73" s="29">
        <v>1E-3</v>
      </c>
      <c r="I73" s="56">
        <f t="shared" si="3"/>
        <v>522.5</v>
      </c>
      <c r="J73" s="29">
        <v>1E-3</v>
      </c>
      <c r="K73" s="56">
        <f t="shared" si="4"/>
        <v>550</v>
      </c>
      <c r="L73" s="29">
        <v>1E-3</v>
      </c>
      <c r="M73" s="56">
        <f t="shared" si="5"/>
        <v>577.5</v>
      </c>
      <c r="N73" s="29">
        <v>1E-3</v>
      </c>
      <c r="O73" s="56">
        <f t="shared" si="6"/>
        <v>605</v>
      </c>
      <c r="P73" s="88">
        <v>1E-3</v>
      </c>
    </row>
    <row r="74" spans="1:16">
      <c r="A74" s="3"/>
      <c r="B74" s="22" t="s">
        <v>64</v>
      </c>
      <c r="C74" s="13"/>
      <c r="D74" s="75"/>
      <c r="E74" s="78">
        <f t="shared" si="1"/>
        <v>10752.5</v>
      </c>
      <c r="F74" s="29">
        <v>2.3E-2</v>
      </c>
      <c r="G74" s="56">
        <f t="shared" si="2"/>
        <v>11385</v>
      </c>
      <c r="H74" s="29">
        <v>2.3E-2</v>
      </c>
      <c r="I74" s="56">
        <f t="shared" si="3"/>
        <v>12017.5</v>
      </c>
      <c r="J74" s="29">
        <v>2.3E-2</v>
      </c>
      <c r="K74" s="56">
        <f t="shared" si="4"/>
        <v>12650</v>
      </c>
      <c r="L74" s="29">
        <v>2.3E-2</v>
      </c>
      <c r="M74" s="56">
        <f t="shared" si="5"/>
        <v>13282.5</v>
      </c>
      <c r="N74" s="29">
        <v>2.3E-2</v>
      </c>
      <c r="O74" s="56">
        <f t="shared" si="6"/>
        <v>13915</v>
      </c>
      <c r="P74" s="88">
        <v>2.3E-2</v>
      </c>
    </row>
    <row r="75" spans="1:16">
      <c r="A75" s="3"/>
      <c r="B75" s="22" t="s">
        <v>65</v>
      </c>
      <c r="C75" s="13"/>
      <c r="D75" s="75"/>
      <c r="E75" s="78">
        <f t="shared" si="1"/>
        <v>935</v>
      </c>
      <c r="F75" s="29">
        <v>2E-3</v>
      </c>
      <c r="G75" s="56">
        <f t="shared" si="2"/>
        <v>990</v>
      </c>
      <c r="H75" s="29">
        <v>2E-3</v>
      </c>
      <c r="I75" s="56">
        <f t="shared" si="3"/>
        <v>1045</v>
      </c>
      <c r="J75" s="29">
        <v>2E-3</v>
      </c>
      <c r="K75" s="56">
        <f t="shared" si="4"/>
        <v>1100</v>
      </c>
      <c r="L75" s="29">
        <v>2E-3</v>
      </c>
      <c r="M75" s="56">
        <f t="shared" si="5"/>
        <v>1155</v>
      </c>
      <c r="N75" s="29">
        <v>2E-3</v>
      </c>
      <c r="O75" s="56">
        <f t="shared" si="6"/>
        <v>1210</v>
      </c>
      <c r="P75" s="88">
        <v>2E-3</v>
      </c>
    </row>
    <row r="76" spans="1:16">
      <c r="A76" s="3"/>
      <c r="B76" s="22" t="s">
        <v>66</v>
      </c>
      <c r="C76" s="13"/>
      <c r="D76" s="75"/>
      <c r="E76" s="78">
        <f t="shared" si="1"/>
        <v>4.6750000000000007</v>
      </c>
      <c r="F76" s="29">
        <v>1.0000000000000001E-5</v>
      </c>
      <c r="G76" s="56">
        <f t="shared" si="2"/>
        <v>4.95</v>
      </c>
      <c r="H76" s="29">
        <v>1.0000000000000001E-5</v>
      </c>
      <c r="I76" s="56">
        <f t="shared" si="3"/>
        <v>5.2250000000000005</v>
      </c>
      <c r="J76" s="29">
        <v>1.0000000000000001E-5</v>
      </c>
      <c r="K76" s="56">
        <f t="shared" si="4"/>
        <v>5.5000000000000009</v>
      </c>
      <c r="L76" s="29">
        <v>1.0000000000000001E-5</v>
      </c>
      <c r="M76" s="56">
        <f t="shared" si="5"/>
        <v>5.7750000000000004</v>
      </c>
      <c r="N76" s="29">
        <v>1.0000000000000001E-5</v>
      </c>
      <c r="O76" s="56">
        <f t="shared" si="6"/>
        <v>6.0500000000000007</v>
      </c>
      <c r="P76" s="88">
        <v>1.0000000000000001E-5</v>
      </c>
    </row>
    <row r="77" spans="1:16">
      <c r="A77" s="3"/>
      <c r="B77" s="22" t="s">
        <v>67</v>
      </c>
      <c r="C77" s="13"/>
      <c r="D77" s="75"/>
      <c r="E77" s="78">
        <f t="shared" si="1"/>
        <v>1098.625</v>
      </c>
      <c r="F77" s="29">
        <v>2.3500000000000001E-3</v>
      </c>
      <c r="G77" s="56">
        <f t="shared" si="2"/>
        <v>1163.25</v>
      </c>
      <c r="H77" s="29">
        <v>2.3500000000000001E-3</v>
      </c>
      <c r="I77" s="56">
        <f t="shared" si="3"/>
        <v>1227.875</v>
      </c>
      <c r="J77" s="29">
        <v>2.3500000000000001E-3</v>
      </c>
      <c r="K77" s="56">
        <f t="shared" si="4"/>
        <v>1292.5</v>
      </c>
      <c r="L77" s="29">
        <v>2.3500000000000001E-3</v>
      </c>
      <c r="M77" s="56">
        <f t="shared" si="5"/>
        <v>1357.125</v>
      </c>
      <c r="N77" s="29">
        <v>2.3500000000000001E-3</v>
      </c>
      <c r="O77" s="56">
        <f t="shared" si="6"/>
        <v>1421.75</v>
      </c>
      <c r="P77" s="29">
        <v>2.3500000000000001E-3</v>
      </c>
    </row>
    <row r="78" spans="1:16">
      <c r="A78" s="3"/>
      <c r="B78" s="22" t="s">
        <v>68</v>
      </c>
      <c r="C78" s="13"/>
      <c r="D78" s="75"/>
      <c r="E78" s="78">
        <f t="shared" si="1"/>
        <v>935</v>
      </c>
      <c r="F78" s="29">
        <v>2E-3</v>
      </c>
      <c r="G78" s="56">
        <f t="shared" si="2"/>
        <v>990</v>
      </c>
      <c r="H78" s="29">
        <v>2E-3</v>
      </c>
      <c r="I78" s="56">
        <f t="shared" si="3"/>
        <v>1045</v>
      </c>
      <c r="J78" s="29">
        <v>2E-3</v>
      </c>
      <c r="K78" s="56">
        <f t="shared" si="4"/>
        <v>1100</v>
      </c>
      <c r="L78" s="29">
        <v>2E-3</v>
      </c>
      <c r="M78" s="56">
        <f t="shared" si="5"/>
        <v>1155</v>
      </c>
      <c r="N78" s="29">
        <v>2E-3</v>
      </c>
      <c r="O78" s="56">
        <f t="shared" si="6"/>
        <v>1210</v>
      </c>
      <c r="P78" s="88">
        <v>2E-3</v>
      </c>
    </row>
    <row r="79" spans="1:16">
      <c r="A79" s="3"/>
      <c r="B79" s="22" t="s">
        <v>69</v>
      </c>
      <c r="C79" s="13"/>
      <c r="D79" s="75"/>
      <c r="E79" s="78">
        <f t="shared" si="1"/>
        <v>467.5</v>
      </c>
      <c r="F79" s="29">
        <v>1E-3</v>
      </c>
      <c r="G79" s="56">
        <f t="shared" si="2"/>
        <v>495</v>
      </c>
      <c r="H79" s="29">
        <v>1E-3</v>
      </c>
      <c r="I79" s="56">
        <f t="shared" si="3"/>
        <v>522.5</v>
      </c>
      <c r="J79" s="29">
        <v>1E-3</v>
      </c>
      <c r="K79" s="56">
        <f t="shared" si="4"/>
        <v>550</v>
      </c>
      <c r="L79" s="29">
        <v>1E-3</v>
      </c>
      <c r="M79" s="56">
        <f t="shared" si="5"/>
        <v>577.5</v>
      </c>
      <c r="N79" s="29">
        <v>1E-3</v>
      </c>
      <c r="O79" s="56">
        <f t="shared" si="6"/>
        <v>605</v>
      </c>
      <c r="P79" s="88">
        <v>1E-3</v>
      </c>
    </row>
    <row r="80" spans="1:16">
      <c r="A80" s="3"/>
      <c r="B80" s="22" t="s">
        <v>37</v>
      </c>
      <c r="C80" s="13"/>
      <c r="D80" s="75"/>
      <c r="E80" s="78">
        <f t="shared" si="1"/>
        <v>935</v>
      </c>
      <c r="F80" s="29">
        <v>2E-3</v>
      </c>
      <c r="G80" s="56">
        <f t="shared" si="2"/>
        <v>990</v>
      </c>
      <c r="H80" s="29">
        <v>2E-3</v>
      </c>
      <c r="I80" s="56">
        <f t="shared" si="3"/>
        <v>1045</v>
      </c>
      <c r="J80" s="29">
        <v>2E-3</v>
      </c>
      <c r="K80" s="56">
        <f t="shared" si="4"/>
        <v>1100</v>
      </c>
      <c r="L80" s="29">
        <v>2E-3</v>
      </c>
      <c r="M80" s="56">
        <f t="shared" si="5"/>
        <v>1155</v>
      </c>
      <c r="N80" s="29">
        <v>2E-3</v>
      </c>
      <c r="O80" s="56">
        <f t="shared" si="6"/>
        <v>1210</v>
      </c>
      <c r="P80" s="88">
        <v>2E-3</v>
      </c>
    </row>
    <row r="81" spans="1:16">
      <c r="A81" s="3"/>
      <c r="B81" s="22" t="s">
        <v>38</v>
      </c>
      <c r="C81" s="13"/>
      <c r="D81" s="75"/>
      <c r="E81" s="78">
        <f t="shared" si="1"/>
        <v>1402.5</v>
      </c>
      <c r="F81" s="29">
        <v>3.0000000000000001E-3</v>
      </c>
      <c r="G81" s="56">
        <f t="shared" si="2"/>
        <v>1485</v>
      </c>
      <c r="H81" s="29">
        <v>3.0000000000000001E-3</v>
      </c>
      <c r="I81" s="56">
        <f t="shared" si="3"/>
        <v>1567.5</v>
      </c>
      <c r="J81" s="29">
        <v>3.0000000000000001E-3</v>
      </c>
      <c r="K81" s="56">
        <f t="shared" si="4"/>
        <v>1650</v>
      </c>
      <c r="L81" s="29">
        <v>3.0000000000000001E-3</v>
      </c>
      <c r="M81" s="56">
        <f t="shared" si="5"/>
        <v>1732.5</v>
      </c>
      <c r="N81" s="29">
        <v>3.0000000000000001E-3</v>
      </c>
      <c r="O81" s="56">
        <f t="shared" si="6"/>
        <v>1815</v>
      </c>
      <c r="P81" s="88">
        <v>3.0000000000000001E-3</v>
      </c>
    </row>
    <row r="82" spans="1:16">
      <c r="A82" s="3"/>
      <c r="B82" s="22" t="s">
        <v>39</v>
      </c>
      <c r="C82" s="13"/>
      <c r="D82" s="75"/>
      <c r="E82" s="89">
        <f t="shared" si="1"/>
        <v>6545</v>
      </c>
      <c r="F82" s="30">
        <v>1.4E-2</v>
      </c>
      <c r="G82" s="58">
        <f t="shared" si="2"/>
        <v>6930</v>
      </c>
      <c r="H82" s="30">
        <v>1.4E-2</v>
      </c>
      <c r="I82" s="58">
        <f t="shared" si="3"/>
        <v>7315</v>
      </c>
      <c r="J82" s="30">
        <v>1.4E-2</v>
      </c>
      <c r="K82" s="58">
        <f t="shared" si="4"/>
        <v>7700</v>
      </c>
      <c r="L82" s="30">
        <v>1.4E-2</v>
      </c>
      <c r="M82" s="58">
        <f t="shared" si="5"/>
        <v>8085</v>
      </c>
      <c r="N82" s="30">
        <v>1.4E-2</v>
      </c>
      <c r="O82" s="58">
        <f t="shared" si="6"/>
        <v>8470</v>
      </c>
      <c r="P82" s="90">
        <v>1.4E-2</v>
      </c>
    </row>
    <row r="83" spans="1:16">
      <c r="A83" s="3"/>
      <c r="B83" s="34" t="s">
        <v>70</v>
      </c>
      <c r="C83" s="23"/>
      <c r="D83" s="14"/>
      <c r="E83" s="91">
        <f>SUM(E50:E82)</f>
        <v>105355.8</v>
      </c>
      <c r="F83" s="27">
        <f>E83/E25</f>
        <v>0.22536</v>
      </c>
      <c r="G83" s="56">
        <f>SUM(G50:G82)</f>
        <v>111553.2</v>
      </c>
      <c r="H83" s="27">
        <f>G83/G25</f>
        <v>0.22536</v>
      </c>
      <c r="I83" s="56">
        <f>SUM(I50:I82)</f>
        <v>117750.6</v>
      </c>
      <c r="J83" s="27">
        <f>I83/I25</f>
        <v>0.22536</v>
      </c>
      <c r="K83" s="56">
        <f>SUM(K50:K82)</f>
        <v>123948</v>
      </c>
      <c r="L83" s="27">
        <f>K83/K25</f>
        <v>0.22536</v>
      </c>
      <c r="M83" s="56">
        <f>SUM(M50:M82)</f>
        <v>130145.4</v>
      </c>
      <c r="N83" s="27">
        <f>M83/M25</f>
        <v>0.22535999999999998</v>
      </c>
      <c r="O83" s="56">
        <f>SUM(O50:O82)</f>
        <v>136342.79999999999</v>
      </c>
      <c r="P83" s="79">
        <f>O83/O25</f>
        <v>0.22535999999999998</v>
      </c>
    </row>
    <row r="84" spans="1:16">
      <c r="A84" s="3"/>
      <c r="B84" s="5" t="s">
        <v>6</v>
      </c>
      <c r="C84" s="23"/>
      <c r="D84" s="23"/>
      <c r="E84" s="91">
        <f>E25-E47-E83</f>
        <v>113813.77949999999</v>
      </c>
      <c r="F84" s="27">
        <f>E84/E25</f>
        <v>0.24345193475935828</v>
      </c>
      <c r="G84" s="56">
        <f>G25-G47-G83</f>
        <v>122908.78299999998</v>
      </c>
      <c r="H84" s="27">
        <f>G84/$G$25</f>
        <v>0.24830057171717168</v>
      </c>
      <c r="I84" s="56">
        <f>I25-I47-I83</f>
        <v>132003.78650000002</v>
      </c>
      <c r="J84" s="27">
        <f>I84/$I$25</f>
        <v>0.25263882583732061</v>
      </c>
      <c r="K84" s="56">
        <f>K25-K47-K83</f>
        <v>141098.79000000004</v>
      </c>
      <c r="L84" s="27">
        <f>K84/$K$25</f>
        <v>0.25654325454545462</v>
      </c>
      <c r="M84" s="56">
        <f>M25-M47-M83</f>
        <v>150193.79349999994</v>
      </c>
      <c r="N84" s="27">
        <f>M84/$M$25</f>
        <v>0.26007583290043279</v>
      </c>
      <c r="O84" s="56">
        <f>O25-O47-O83</f>
        <v>159288.79699999996</v>
      </c>
      <c r="P84" s="79">
        <f>O84/O25</f>
        <v>0.26328726776859496</v>
      </c>
    </row>
    <row r="85" spans="1:16" ht="8.25" customHeight="1">
      <c r="A85" s="3"/>
      <c r="B85" s="7"/>
      <c r="C85" s="7"/>
      <c r="D85" s="7"/>
      <c r="E85" s="78"/>
      <c r="F85" s="24"/>
      <c r="G85" s="56"/>
      <c r="H85" s="24"/>
      <c r="I85" s="56"/>
      <c r="J85" s="24"/>
      <c r="K85" s="56"/>
      <c r="L85" s="24"/>
      <c r="M85" s="56"/>
      <c r="N85" s="24"/>
      <c r="O85" s="56"/>
      <c r="P85" s="92"/>
    </row>
    <row r="86" spans="1:16">
      <c r="A86" s="11"/>
      <c r="B86" s="155" t="s">
        <v>71</v>
      </c>
      <c r="C86" s="155"/>
      <c r="D86" s="156"/>
      <c r="E86" s="78"/>
      <c r="F86" s="24"/>
      <c r="G86" s="56"/>
      <c r="H86" s="24"/>
      <c r="I86" s="56"/>
      <c r="J86" s="24"/>
      <c r="K86" s="56"/>
      <c r="L86" s="24"/>
      <c r="M86" s="56"/>
      <c r="N86" s="24"/>
      <c r="O86" s="56"/>
      <c r="P86" s="92"/>
    </row>
    <row r="87" spans="1:16">
      <c r="A87" s="3"/>
      <c r="B87" s="155"/>
      <c r="C87" s="155"/>
      <c r="D87" s="156"/>
      <c r="E87" s="78">
        <v>30452.87</v>
      </c>
      <c r="F87" s="27">
        <f>E87/E25</f>
        <v>6.513982887700534E-2</v>
      </c>
      <c r="G87" s="56">
        <f>E87</f>
        <v>30452.87</v>
      </c>
      <c r="H87" s="27">
        <f>G87/G25</f>
        <v>6.1520949494949489E-2</v>
      </c>
      <c r="I87" s="56">
        <f>E87</f>
        <v>30452.87</v>
      </c>
      <c r="J87" s="27">
        <f>I87/I25</f>
        <v>5.8283004784688994E-2</v>
      </c>
      <c r="K87" s="56">
        <f>I87</f>
        <v>30452.87</v>
      </c>
      <c r="L87" s="27">
        <f>K87/K25</f>
        <v>5.5368854545454545E-2</v>
      </c>
      <c r="M87" s="56">
        <f>K87</f>
        <v>30452.87</v>
      </c>
      <c r="N87" s="27">
        <f>M87/M25</f>
        <v>5.2732242424242425E-2</v>
      </c>
      <c r="O87" s="56">
        <f>M87</f>
        <v>30452.87</v>
      </c>
      <c r="P87" s="79">
        <f>O87/O25</f>
        <v>5.0335322314049587E-2</v>
      </c>
    </row>
    <row r="88" spans="1:16">
      <c r="A88" s="3"/>
      <c r="B88" s="7"/>
      <c r="C88" s="7"/>
      <c r="D88" s="7"/>
      <c r="E88" s="78"/>
      <c r="F88" s="24"/>
      <c r="G88" s="56"/>
      <c r="H88" s="24"/>
      <c r="I88" s="56"/>
      <c r="J88" s="24"/>
      <c r="K88" s="56"/>
      <c r="L88" s="24"/>
      <c r="M88" s="56"/>
      <c r="N88" s="24"/>
      <c r="O88" s="56"/>
      <c r="P88" s="92"/>
    </row>
    <row r="89" spans="1:16">
      <c r="A89" s="3"/>
      <c r="B89" s="5" t="s">
        <v>7</v>
      </c>
      <c r="C89" s="6"/>
      <c r="D89" s="6"/>
      <c r="E89" s="78">
        <f>E84-E87</f>
        <v>83360.909499999994</v>
      </c>
      <c r="F89" s="27">
        <v>0.1458837272682206</v>
      </c>
      <c r="G89" s="56">
        <f>G84-G87</f>
        <v>92455.912999999986</v>
      </c>
      <c r="H89" s="27">
        <f>G89/$G$25</f>
        <v>0.18677962222222219</v>
      </c>
      <c r="I89" s="56">
        <f>I84-I87</f>
        <v>101550.91650000002</v>
      </c>
      <c r="J89" s="27">
        <f>I89/$I$25</f>
        <v>0.19435582105263163</v>
      </c>
      <c r="K89" s="56">
        <f>K84-K87</f>
        <v>110645.92000000004</v>
      </c>
      <c r="L89" s="27">
        <f>K89/$K$25</f>
        <v>0.20117440000000009</v>
      </c>
      <c r="M89" s="56">
        <f>M84-M87</f>
        <v>119740.92349999995</v>
      </c>
      <c r="N89" s="27">
        <f>M89/$M$25</f>
        <v>0.20734359047619039</v>
      </c>
      <c r="O89" s="56">
        <f>O84-O87</f>
        <v>128835.92699999997</v>
      </c>
      <c r="P89" s="79">
        <f>O89/$M$25</f>
        <v>0.22309251428571422</v>
      </c>
    </row>
    <row r="90" spans="1:16">
      <c r="A90" s="4"/>
      <c r="B90" s="35"/>
      <c r="C90" s="35"/>
      <c r="D90" s="35"/>
      <c r="E90" s="93"/>
      <c r="F90" s="26"/>
      <c r="G90" s="59"/>
      <c r="H90" s="26"/>
      <c r="I90" s="59"/>
      <c r="J90" s="26"/>
      <c r="K90" s="59"/>
      <c r="L90" s="26"/>
      <c r="M90" s="59"/>
      <c r="N90" s="26"/>
      <c r="O90" s="59"/>
      <c r="P90" s="77"/>
    </row>
    <row r="91" spans="1:16">
      <c r="A91" s="4"/>
      <c r="B91" s="5" t="s">
        <v>8</v>
      </c>
      <c r="C91" s="35"/>
      <c r="D91" s="35"/>
      <c r="E91" s="78">
        <f>F91*E25</f>
        <v>70125</v>
      </c>
      <c r="F91" s="27">
        <v>0.15</v>
      </c>
      <c r="G91" s="56">
        <f>H91*G25</f>
        <v>74250</v>
      </c>
      <c r="H91" s="27">
        <v>0.15</v>
      </c>
      <c r="I91" s="56">
        <f>J91*I25</f>
        <v>78375</v>
      </c>
      <c r="J91" s="27">
        <v>0.15</v>
      </c>
      <c r="K91" s="56">
        <f>L91*K25</f>
        <v>82500</v>
      </c>
      <c r="L91" s="27">
        <v>0.15</v>
      </c>
      <c r="M91" s="56">
        <f>N91*M25</f>
        <v>86625</v>
      </c>
      <c r="N91" s="27">
        <v>0.15</v>
      </c>
      <c r="O91" s="56">
        <f>P91*O25</f>
        <v>90750</v>
      </c>
      <c r="P91" s="79">
        <v>0.15</v>
      </c>
    </row>
    <row r="92" spans="1:16">
      <c r="A92" s="4"/>
      <c r="B92" s="35"/>
      <c r="C92" s="35"/>
      <c r="D92" s="35"/>
      <c r="E92" s="93"/>
      <c r="F92" s="26"/>
      <c r="G92" s="59"/>
      <c r="H92" s="26"/>
      <c r="I92" s="59"/>
      <c r="J92" s="26"/>
      <c r="K92" s="59"/>
      <c r="L92" s="26"/>
      <c r="M92" s="59"/>
      <c r="N92" s="26"/>
      <c r="O92" s="59"/>
      <c r="P92" s="77"/>
    </row>
    <row r="93" spans="1:16">
      <c r="A93" s="4"/>
      <c r="B93" s="5" t="s">
        <v>11</v>
      </c>
      <c r="C93" s="35"/>
      <c r="D93" s="35"/>
      <c r="E93" s="93">
        <f>IF(E89-E91&gt;0,E89-E91,0)</f>
        <v>13235.909499999994</v>
      </c>
      <c r="F93" s="26"/>
      <c r="G93" s="59">
        <f>IF(G89-G91&gt;0,G89-G91,0)</f>
        <v>18205.912999999986</v>
      </c>
      <c r="H93" s="26"/>
      <c r="I93" s="59">
        <f>IF(I89-I91&gt;0,I89-I91,0)</f>
        <v>23175.916500000021</v>
      </c>
      <c r="J93" s="26"/>
      <c r="K93" s="59">
        <f>IF(K89-K91&gt;0,K89-K91,0)</f>
        <v>28145.920000000042</v>
      </c>
      <c r="L93" s="26"/>
      <c r="M93" s="59">
        <f>IF(M89-M91&gt;0,M89-M91,0)</f>
        <v>33115.923499999946</v>
      </c>
      <c r="N93" s="26"/>
      <c r="O93" s="59">
        <f>IF(O89-O91&gt;0,O89-O91,0)</f>
        <v>38085.926999999967</v>
      </c>
      <c r="P93" s="77"/>
    </row>
    <row r="94" spans="1:16" ht="15.75" thickBot="1">
      <c r="A94" s="4"/>
      <c r="B94" s="5" t="s">
        <v>9</v>
      </c>
      <c r="C94" s="36"/>
      <c r="D94" s="35"/>
      <c r="E94" s="93">
        <f>0.5*E93</f>
        <v>6617.9547499999971</v>
      </c>
      <c r="F94" s="26"/>
      <c r="G94" s="59">
        <f>0.5*G93</f>
        <v>9102.956499999993</v>
      </c>
      <c r="H94" s="26"/>
      <c r="I94" s="59">
        <f>0.5*I93</f>
        <v>11587.958250000011</v>
      </c>
      <c r="J94" s="26"/>
      <c r="K94" s="59">
        <f>0.5*K93</f>
        <v>14072.960000000021</v>
      </c>
      <c r="L94" s="26"/>
      <c r="M94" s="59">
        <f>0.5*M93</f>
        <v>16557.961749999973</v>
      </c>
      <c r="N94" s="26"/>
      <c r="O94" s="59">
        <f>0.5*O93</f>
        <v>19042.963499999983</v>
      </c>
      <c r="P94" s="77"/>
    </row>
    <row r="95" spans="1:16" ht="15.75" thickBot="1">
      <c r="A95" s="4"/>
      <c r="B95" s="37" t="s">
        <v>27</v>
      </c>
      <c r="C95" s="38"/>
      <c r="D95" s="39"/>
      <c r="E95" s="94">
        <f>E94/$E$11</f>
        <v>1102.9924583333329</v>
      </c>
      <c r="F95" s="31"/>
      <c r="G95" s="60">
        <f>G94/$E$11</f>
        <v>1517.1594166666655</v>
      </c>
      <c r="H95" s="31"/>
      <c r="I95" s="60">
        <f>I94/$E$11</f>
        <v>1931.3263750000017</v>
      </c>
      <c r="J95" s="31"/>
      <c r="K95" s="134">
        <f>K94/$E$11</f>
        <v>2345.493333333337</v>
      </c>
      <c r="L95" s="31"/>
      <c r="M95" s="60">
        <f>M94/$E$11</f>
        <v>2759.660291666662</v>
      </c>
      <c r="N95" s="31"/>
      <c r="O95" s="60">
        <f>O94/$E$11</f>
        <v>3173.8272499999971</v>
      </c>
      <c r="P95" s="95"/>
    </row>
    <row r="96" spans="1:16">
      <c r="A96" s="4"/>
      <c r="B96" s="5" t="s">
        <v>10</v>
      </c>
      <c r="C96" s="36"/>
      <c r="D96" s="35"/>
      <c r="E96" s="93">
        <f>0.5*E93</f>
        <v>6617.9547499999971</v>
      </c>
      <c r="F96" s="26"/>
      <c r="G96" s="59">
        <f>0.5*G93</f>
        <v>9102.956499999993</v>
      </c>
      <c r="H96" s="26"/>
      <c r="I96" s="59">
        <f>0.5*I93</f>
        <v>11587.958250000011</v>
      </c>
      <c r="J96" s="26"/>
      <c r="K96" s="59">
        <f>0.5*K93</f>
        <v>14072.960000000021</v>
      </c>
      <c r="L96" s="26"/>
      <c r="M96" s="59">
        <f>0.5*M93</f>
        <v>16557.961749999973</v>
      </c>
      <c r="N96" s="26"/>
      <c r="O96" s="59">
        <f>0.5*O93</f>
        <v>19042.963499999983</v>
      </c>
      <c r="P96" s="77"/>
    </row>
    <row r="97" spans="1:16">
      <c r="A97" s="4"/>
      <c r="B97" s="35"/>
      <c r="C97" s="35"/>
      <c r="D97" s="35"/>
      <c r="E97" s="93"/>
      <c r="F97" s="26"/>
      <c r="G97" s="59"/>
      <c r="H97" s="26"/>
      <c r="I97" s="59"/>
      <c r="J97" s="26"/>
      <c r="K97" s="59"/>
      <c r="L97" s="26"/>
      <c r="M97" s="59"/>
      <c r="N97" s="26"/>
      <c r="O97" s="59"/>
      <c r="P97" s="77"/>
    </row>
    <row r="98" spans="1:16">
      <c r="A98" s="4"/>
      <c r="B98" s="5" t="s">
        <v>12</v>
      </c>
      <c r="C98" s="35"/>
      <c r="D98" s="35"/>
      <c r="E98" s="93">
        <f>12*E93</f>
        <v>158830.91399999993</v>
      </c>
      <c r="F98" s="26"/>
      <c r="G98" s="59">
        <f>12*G93</f>
        <v>218470.95599999983</v>
      </c>
      <c r="H98" s="26"/>
      <c r="I98" s="59">
        <f>12*I93</f>
        <v>278110.99800000025</v>
      </c>
      <c r="J98" s="26"/>
      <c r="K98" s="59">
        <f>12*K93</f>
        <v>337751.0400000005</v>
      </c>
      <c r="L98" s="26"/>
      <c r="M98" s="59">
        <f>12*M93</f>
        <v>397391.08199999935</v>
      </c>
      <c r="N98" s="26"/>
      <c r="O98" s="59">
        <f>12*O93</f>
        <v>457031.1239999996</v>
      </c>
      <c r="P98" s="77"/>
    </row>
    <row r="99" spans="1:16" ht="15" customHeight="1" thickBot="1">
      <c r="A99" s="4"/>
      <c r="B99" s="5" t="s">
        <v>9</v>
      </c>
      <c r="C99" s="36"/>
      <c r="D99" s="35"/>
      <c r="E99" s="93">
        <f>12*E94</f>
        <v>79415.456999999966</v>
      </c>
      <c r="F99" s="26"/>
      <c r="G99" s="59">
        <f>12*G94</f>
        <v>109235.47799999992</v>
      </c>
      <c r="H99" s="26"/>
      <c r="I99" s="59">
        <f>12*I94</f>
        <v>139055.49900000013</v>
      </c>
      <c r="J99" s="26"/>
      <c r="K99" s="59">
        <f>12*K94</f>
        <v>168875.52000000025</v>
      </c>
      <c r="L99" s="26"/>
      <c r="M99" s="59">
        <f>12*M94</f>
        <v>198695.54099999968</v>
      </c>
      <c r="N99" s="26"/>
      <c r="O99" s="59">
        <f>12*O94</f>
        <v>228515.5619999998</v>
      </c>
      <c r="P99" s="77"/>
    </row>
    <row r="100" spans="1:16" ht="15.75" thickBot="1">
      <c r="A100" s="4"/>
      <c r="B100" s="37" t="s">
        <v>28</v>
      </c>
      <c r="C100" s="38"/>
      <c r="D100" s="39"/>
      <c r="E100" s="94">
        <f>E99/$E$11</f>
        <v>13235.909499999994</v>
      </c>
      <c r="F100" s="31"/>
      <c r="G100" s="60">
        <f>G99/$E$11</f>
        <v>18205.912999999986</v>
      </c>
      <c r="H100" s="31"/>
      <c r="I100" s="60">
        <f>I99/$E$11</f>
        <v>23175.916500000021</v>
      </c>
      <c r="J100" s="31"/>
      <c r="K100" s="60">
        <f>K99/$E$11</f>
        <v>28145.920000000042</v>
      </c>
      <c r="L100" s="31"/>
      <c r="M100" s="60">
        <f>M99/$E$11</f>
        <v>33115.923499999946</v>
      </c>
      <c r="N100" s="31"/>
      <c r="O100" s="60">
        <f>O99/$E$11</f>
        <v>38085.926999999967</v>
      </c>
      <c r="P100" s="95"/>
    </row>
    <row r="101" spans="1:16">
      <c r="A101" s="4"/>
      <c r="B101" s="5" t="s">
        <v>13</v>
      </c>
      <c r="C101" s="36"/>
      <c r="D101" s="35"/>
      <c r="E101" s="93">
        <f>12*E96</f>
        <v>79415.456999999966</v>
      </c>
      <c r="F101" s="26"/>
      <c r="G101" s="59">
        <f>12*G96</f>
        <v>109235.47799999992</v>
      </c>
      <c r="H101" s="26"/>
      <c r="I101" s="59">
        <f>12*I96</f>
        <v>139055.49900000013</v>
      </c>
      <c r="J101" s="26"/>
      <c r="K101" s="59">
        <f>12*K96</f>
        <v>168875.52000000025</v>
      </c>
      <c r="L101" s="26"/>
      <c r="M101" s="59">
        <f>12*M96</f>
        <v>198695.54099999968</v>
      </c>
      <c r="N101" s="26"/>
      <c r="O101" s="59">
        <f>12*O96</f>
        <v>228515.5619999998</v>
      </c>
      <c r="P101" s="77"/>
    </row>
    <row r="102" spans="1:16" ht="15.75" thickBot="1">
      <c r="E102" s="96"/>
      <c r="F102" s="33"/>
      <c r="G102" s="32"/>
      <c r="H102" s="33"/>
      <c r="I102" s="32"/>
      <c r="J102" s="33"/>
      <c r="K102" s="32"/>
      <c r="L102" s="33"/>
      <c r="M102" s="32"/>
      <c r="N102" s="33"/>
      <c r="O102" s="32"/>
      <c r="P102" s="97"/>
    </row>
    <row r="103" spans="1:16" ht="15.75" customHeight="1">
      <c r="E103" s="132" t="str">
        <f>E20</f>
        <v>October</v>
      </c>
      <c r="F103" s="133">
        <f t="shared" ref="F103:P103" si="7">F20</f>
        <v>2009</v>
      </c>
      <c r="G103" s="132" t="str">
        <f t="shared" si="7"/>
        <v>October</v>
      </c>
      <c r="H103" s="133">
        <f t="shared" si="7"/>
        <v>2009</v>
      </c>
      <c r="I103" s="132" t="str">
        <f t="shared" si="7"/>
        <v>October</v>
      </c>
      <c r="J103" s="133">
        <f t="shared" si="7"/>
        <v>2009</v>
      </c>
      <c r="K103" s="132" t="str">
        <f t="shared" si="7"/>
        <v>October</v>
      </c>
      <c r="L103" s="133" t="str">
        <f t="shared" si="7"/>
        <v>2009</v>
      </c>
      <c r="M103" s="132" t="str">
        <f t="shared" si="7"/>
        <v>October</v>
      </c>
      <c r="N103" s="133" t="str">
        <f t="shared" si="7"/>
        <v>2009</v>
      </c>
      <c r="O103" s="132" t="str">
        <f t="shared" si="7"/>
        <v>October</v>
      </c>
      <c r="P103" s="133" t="str">
        <f t="shared" si="7"/>
        <v>2009</v>
      </c>
    </row>
    <row r="104" spans="1:16" ht="15.75" customHeight="1" thickBot="1">
      <c r="E104" s="146" t="s">
        <v>19</v>
      </c>
      <c r="F104" s="147"/>
      <c r="G104" s="146" t="s">
        <v>20</v>
      </c>
      <c r="H104" s="147"/>
      <c r="I104" s="146" t="s">
        <v>21</v>
      </c>
      <c r="J104" s="147"/>
      <c r="K104" s="148" t="s">
        <v>22</v>
      </c>
      <c r="L104" s="149"/>
      <c r="M104" s="150" t="s">
        <v>23</v>
      </c>
      <c r="N104" s="151"/>
      <c r="O104" s="150" t="s">
        <v>24</v>
      </c>
      <c r="P104" s="151"/>
    </row>
    <row r="105" spans="1:16" ht="15.75" thickTop="1"/>
    <row r="108" spans="1:16">
      <c r="K108" s="74"/>
    </row>
  </sheetData>
  <mergeCells count="18">
    <mergeCell ref="M104:N104"/>
    <mergeCell ref="O104:P104"/>
    <mergeCell ref="M21:N21"/>
    <mergeCell ref="O21:P21"/>
    <mergeCell ref="B86:D87"/>
    <mergeCell ref="E104:F104"/>
    <mergeCell ref="G104:H104"/>
    <mergeCell ref="B27:D27"/>
    <mergeCell ref="E21:F21"/>
    <mergeCell ref="G21:H21"/>
    <mergeCell ref="I21:J21"/>
    <mergeCell ref="K21:L21"/>
    <mergeCell ref="A1:H2"/>
    <mergeCell ref="I104:J104"/>
    <mergeCell ref="K104:L104"/>
    <mergeCell ref="B4:E4"/>
    <mergeCell ref="B6:C6"/>
    <mergeCell ref="G4:J4"/>
  </mergeCells>
  <phoneticPr fontId="9" type="noConversion"/>
  <pageMargins left="0.7" right="0.7" top="0.75" bottom="0.75" header="0.3" footer="0.3"/>
  <pageSetup scale="6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E20" sqref="E20"/>
    </sheetView>
  </sheetViews>
  <sheetFormatPr defaultRowHeight="15"/>
  <cols>
    <col min="1" max="1" width="12.85546875" bestFit="1" customWidth="1"/>
    <col min="2" max="7" width="12.28515625" bestFit="1" customWidth="1"/>
    <col min="8" max="13" width="11.28515625" bestFit="1" customWidth="1"/>
  </cols>
  <sheetData>
    <row r="1" spans="1:13">
      <c r="B1" s="41" t="s">
        <v>72</v>
      </c>
      <c r="C1" s="42" t="s">
        <v>73</v>
      </c>
      <c r="D1" s="42" t="s">
        <v>74</v>
      </c>
      <c r="E1" s="42" t="s">
        <v>75</v>
      </c>
      <c r="F1" s="42" t="s">
        <v>76</v>
      </c>
      <c r="G1" s="42" t="s">
        <v>77</v>
      </c>
      <c r="H1" s="42" t="s">
        <v>78</v>
      </c>
      <c r="I1" s="42" t="s">
        <v>79</v>
      </c>
      <c r="J1" s="42" t="s">
        <v>80</v>
      </c>
      <c r="K1" s="42" t="s">
        <v>81</v>
      </c>
      <c r="L1" s="42" t="s">
        <v>82</v>
      </c>
      <c r="M1" s="42" t="s">
        <v>83</v>
      </c>
    </row>
    <row r="2" spans="1:13">
      <c r="A2" t="s">
        <v>0</v>
      </c>
      <c r="B2" s="43">
        <v>45762</v>
      </c>
      <c r="C2" s="43">
        <v>47299</v>
      </c>
      <c r="D2" s="43">
        <v>43744</v>
      </c>
      <c r="E2" s="43">
        <v>45084</v>
      </c>
      <c r="F2" s="43">
        <v>43596</v>
      </c>
      <c r="G2" s="43">
        <v>41568</v>
      </c>
    </row>
    <row r="3" spans="1:13">
      <c r="A3" t="s">
        <v>84</v>
      </c>
      <c r="B3" s="43">
        <v>58471</v>
      </c>
      <c r="C3" s="43">
        <v>67887</v>
      </c>
      <c r="D3" s="43">
        <v>62784</v>
      </c>
      <c r="E3" s="43">
        <v>64708</v>
      </c>
      <c r="F3" s="43">
        <v>75106</v>
      </c>
      <c r="G3" s="43">
        <v>66435</v>
      </c>
    </row>
    <row r="4" spans="1:13">
      <c r="A4" t="s">
        <v>85</v>
      </c>
      <c r="B4" s="43">
        <f t="shared" ref="B4:G4" si="0">SUM(B2:B3)</f>
        <v>104233</v>
      </c>
      <c r="C4" s="43">
        <f t="shared" si="0"/>
        <v>115186</v>
      </c>
      <c r="D4" s="43">
        <f t="shared" si="0"/>
        <v>106528</v>
      </c>
      <c r="E4" s="43">
        <f t="shared" si="0"/>
        <v>109792</v>
      </c>
      <c r="F4" s="43">
        <f t="shared" si="0"/>
        <v>118702</v>
      </c>
      <c r="G4" s="43">
        <f t="shared" si="0"/>
        <v>108003</v>
      </c>
    </row>
    <row r="6" spans="1:13">
      <c r="A6">
        <v>2008</v>
      </c>
      <c r="B6" s="42" t="s">
        <v>72</v>
      </c>
      <c r="C6" s="42" t="s">
        <v>73</v>
      </c>
      <c r="D6" s="42" t="s">
        <v>74</v>
      </c>
      <c r="E6" s="42" t="s">
        <v>75</v>
      </c>
      <c r="F6" s="42" t="s">
        <v>76</v>
      </c>
      <c r="G6" s="42" t="s">
        <v>77</v>
      </c>
      <c r="H6" s="42" t="s">
        <v>78</v>
      </c>
      <c r="I6" s="42" t="s">
        <v>79</v>
      </c>
      <c r="J6" s="42" t="s">
        <v>80</v>
      </c>
      <c r="K6" s="42" t="s">
        <v>81</v>
      </c>
      <c r="L6" s="42" t="s">
        <v>82</v>
      </c>
      <c r="M6" s="42" t="s">
        <v>83</v>
      </c>
    </row>
    <row r="7" spans="1:13">
      <c r="A7" t="s">
        <v>0</v>
      </c>
      <c r="B7" s="43">
        <v>39297</v>
      </c>
      <c r="C7" s="43">
        <v>40495</v>
      </c>
      <c r="D7" s="43">
        <v>38047</v>
      </c>
      <c r="E7" s="43">
        <v>35947</v>
      </c>
      <c r="F7" s="43">
        <v>38411</v>
      </c>
      <c r="G7" s="43">
        <v>36624</v>
      </c>
      <c r="H7" s="44">
        <v>37243</v>
      </c>
      <c r="I7" s="44">
        <v>29733</v>
      </c>
      <c r="J7" s="44">
        <v>30254</v>
      </c>
      <c r="K7" s="44">
        <v>30638</v>
      </c>
      <c r="L7" s="44">
        <v>29665</v>
      </c>
      <c r="M7" s="44">
        <v>20922</v>
      </c>
    </row>
    <row r="8" spans="1:13">
      <c r="A8" t="s">
        <v>84</v>
      </c>
      <c r="B8" s="43">
        <v>56083</v>
      </c>
      <c r="C8" s="43">
        <v>60990</v>
      </c>
      <c r="D8" s="43">
        <v>55810</v>
      </c>
      <c r="E8" s="43">
        <v>60786</v>
      </c>
      <c r="F8" s="43">
        <v>66173</v>
      </c>
      <c r="G8" s="43">
        <v>58533</v>
      </c>
      <c r="H8" s="44">
        <v>59515</v>
      </c>
      <c r="I8" s="44">
        <v>38395</v>
      </c>
      <c r="J8" s="44">
        <v>56956</v>
      </c>
      <c r="K8" s="44">
        <v>60163</v>
      </c>
      <c r="L8" s="44">
        <v>55776</v>
      </c>
      <c r="M8" s="44">
        <v>28622</v>
      </c>
    </row>
    <row r="9" spans="1:13">
      <c r="A9" t="s">
        <v>85</v>
      </c>
      <c r="B9" s="43">
        <f>SUM(B7:B8)</f>
        <v>95380</v>
      </c>
      <c r="C9" s="43">
        <f t="shared" ref="C9:M9" si="1">SUM(C7:C8)</f>
        <v>101485</v>
      </c>
      <c r="D9" s="43">
        <f t="shared" si="1"/>
        <v>93857</v>
      </c>
      <c r="E9" s="43">
        <f t="shared" si="1"/>
        <v>96733</v>
      </c>
      <c r="F9" s="43">
        <f t="shared" si="1"/>
        <v>104584</v>
      </c>
      <c r="G9" s="43">
        <f t="shared" si="1"/>
        <v>95157</v>
      </c>
      <c r="H9" s="45">
        <f t="shared" si="1"/>
        <v>96758</v>
      </c>
      <c r="I9" s="45">
        <f t="shared" si="1"/>
        <v>68128</v>
      </c>
      <c r="J9" s="45">
        <f t="shared" si="1"/>
        <v>87210</v>
      </c>
      <c r="K9" s="45">
        <f t="shared" si="1"/>
        <v>90801</v>
      </c>
      <c r="L9" s="45">
        <f t="shared" si="1"/>
        <v>85441</v>
      </c>
      <c r="M9" s="45">
        <f t="shared" si="1"/>
        <v>49544</v>
      </c>
    </row>
    <row r="11" spans="1:13">
      <c r="A11">
        <v>0.41063404999999997</v>
      </c>
      <c r="B11" t="s">
        <v>86</v>
      </c>
    </row>
    <row r="12" spans="1:13">
      <c r="A12">
        <v>0.58936595000000003</v>
      </c>
      <c r="B12" t="s">
        <v>87</v>
      </c>
    </row>
    <row r="13" spans="1:13">
      <c r="A13" t="s">
        <v>88</v>
      </c>
      <c r="B13" s="42" t="s">
        <v>72</v>
      </c>
      <c r="C13" s="42" t="s">
        <v>73</v>
      </c>
      <c r="D13" s="42" t="s">
        <v>74</v>
      </c>
      <c r="E13" s="42" t="s">
        <v>75</v>
      </c>
      <c r="F13" s="42" t="s">
        <v>76</v>
      </c>
      <c r="G13" s="42" t="s">
        <v>77</v>
      </c>
      <c r="H13" s="42" t="s">
        <v>78</v>
      </c>
      <c r="I13" s="42" t="s">
        <v>79</v>
      </c>
      <c r="J13" s="42" t="s">
        <v>80</v>
      </c>
      <c r="K13" s="42" t="s">
        <v>81</v>
      </c>
      <c r="L13" s="42" t="s">
        <v>82</v>
      </c>
      <c r="M13" s="42" t="s">
        <v>83</v>
      </c>
    </row>
    <row r="14" spans="1:13">
      <c r="A14" t="s">
        <v>0</v>
      </c>
      <c r="B14" s="43">
        <f>B2</f>
        <v>45762</v>
      </c>
      <c r="C14" s="43">
        <f t="shared" ref="C14:M14" si="2">C9*$A$11</f>
        <v>41673.19656425</v>
      </c>
      <c r="D14" s="43">
        <f t="shared" si="2"/>
        <v>38540.880030849999</v>
      </c>
      <c r="E14" s="43">
        <f t="shared" si="2"/>
        <v>39721.863558649995</v>
      </c>
      <c r="F14" s="43">
        <f t="shared" si="2"/>
        <v>42945.751485199995</v>
      </c>
      <c r="G14" s="43">
        <f t="shared" si="2"/>
        <v>39074.704295849995</v>
      </c>
      <c r="H14" s="43">
        <f t="shared" si="2"/>
        <v>39732.129409900001</v>
      </c>
      <c r="I14" s="43">
        <f t="shared" si="2"/>
        <v>27975.676558399999</v>
      </c>
      <c r="J14" s="43">
        <f t="shared" si="2"/>
        <v>35811.395500499995</v>
      </c>
      <c r="K14" s="43">
        <f t="shared" si="2"/>
        <v>37285.98237405</v>
      </c>
      <c r="L14" s="43">
        <f t="shared" si="2"/>
        <v>35084.983866049995</v>
      </c>
      <c r="M14" s="43">
        <f t="shared" si="2"/>
        <v>20344.453373199998</v>
      </c>
    </row>
    <row r="15" spans="1:13">
      <c r="A15" t="s">
        <v>84</v>
      </c>
      <c r="B15" s="43">
        <f t="shared" ref="B15:B16" si="3">B3</f>
        <v>58471</v>
      </c>
      <c r="C15" s="43">
        <f t="shared" ref="C15:M15" si="4">C9*$A$12</f>
        <v>59811.80343575</v>
      </c>
      <c r="D15" s="43">
        <f t="shared" si="4"/>
        <v>55316.119969150001</v>
      </c>
      <c r="E15" s="43">
        <f t="shared" si="4"/>
        <v>57011.136441350005</v>
      </c>
      <c r="F15" s="43">
        <f t="shared" si="4"/>
        <v>61638.248514800005</v>
      </c>
      <c r="G15" s="43">
        <f t="shared" si="4"/>
        <v>56082.295704150005</v>
      </c>
      <c r="H15" s="43">
        <f t="shared" si="4"/>
        <v>57025.870590099999</v>
      </c>
      <c r="I15" s="43">
        <f t="shared" si="4"/>
        <v>40152.323441600005</v>
      </c>
      <c r="J15" s="43">
        <f t="shared" si="4"/>
        <v>51398.604499500005</v>
      </c>
      <c r="K15" s="43">
        <f t="shared" si="4"/>
        <v>53515.01762595</v>
      </c>
      <c r="L15" s="43">
        <f t="shared" si="4"/>
        <v>50356.016133950005</v>
      </c>
      <c r="M15" s="43">
        <f t="shared" si="4"/>
        <v>29199.546626800002</v>
      </c>
    </row>
    <row r="16" spans="1:13">
      <c r="A16" t="s">
        <v>85</v>
      </c>
      <c r="B16" s="43">
        <f t="shared" si="3"/>
        <v>104233</v>
      </c>
      <c r="C16" s="43">
        <f t="shared" ref="C16:M16" si="5">SUM(C14:C15)</f>
        <v>101485</v>
      </c>
      <c r="D16" s="43">
        <f t="shared" si="5"/>
        <v>93857</v>
      </c>
      <c r="E16" s="43">
        <f t="shared" si="5"/>
        <v>96733</v>
      </c>
      <c r="F16" s="43">
        <f t="shared" si="5"/>
        <v>104584</v>
      </c>
      <c r="G16" s="43">
        <f t="shared" si="5"/>
        <v>95157</v>
      </c>
      <c r="H16" s="43">
        <f t="shared" si="5"/>
        <v>96758</v>
      </c>
      <c r="I16" s="43">
        <f t="shared" si="5"/>
        <v>68128</v>
      </c>
      <c r="J16" s="43">
        <f t="shared" si="5"/>
        <v>87210</v>
      </c>
      <c r="K16" s="43">
        <f t="shared" si="5"/>
        <v>90801</v>
      </c>
      <c r="L16" s="43">
        <f t="shared" si="5"/>
        <v>85441</v>
      </c>
      <c r="M16" s="43">
        <f t="shared" si="5"/>
        <v>49544</v>
      </c>
    </row>
    <row r="18" spans="2:13">
      <c r="B18" t="s">
        <v>89</v>
      </c>
      <c r="C18" t="s">
        <v>90</v>
      </c>
      <c r="D18" t="s">
        <v>91</v>
      </c>
      <c r="E18" t="s">
        <v>92</v>
      </c>
      <c r="F18" t="s">
        <v>93</v>
      </c>
      <c r="G18" t="s">
        <v>94</v>
      </c>
      <c r="H18" t="s">
        <v>95</v>
      </c>
      <c r="I18" t="s">
        <v>96</v>
      </c>
      <c r="J18" t="s">
        <v>97</v>
      </c>
      <c r="K18" t="s">
        <v>98</v>
      </c>
      <c r="L18" t="s">
        <v>99</v>
      </c>
      <c r="M18" t="s">
        <v>100</v>
      </c>
    </row>
    <row r="19" spans="2:13">
      <c r="B19" s="46">
        <v>183085</v>
      </c>
      <c r="C19" s="46">
        <v>147097</v>
      </c>
      <c r="D19" s="46">
        <v>184518</v>
      </c>
      <c r="E19" s="46">
        <v>202185</v>
      </c>
      <c r="F19" s="46">
        <v>195949</v>
      </c>
      <c r="G19" s="46">
        <v>187212</v>
      </c>
      <c r="H19" s="46">
        <v>187903</v>
      </c>
      <c r="I19" s="46">
        <v>172341</v>
      </c>
      <c r="J19" s="47">
        <v>154104</v>
      </c>
      <c r="K19" s="48">
        <v>207344.07</v>
      </c>
      <c r="L19" s="48">
        <v>185615.63</v>
      </c>
      <c r="M19" s="49">
        <v>156896.73000000001</v>
      </c>
    </row>
    <row r="20" spans="2:13">
      <c r="B20" s="46">
        <v>296890</v>
      </c>
      <c r="C20" s="46">
        <v>207736</v>
      </c>
      <c r="D20" s="46">
        <v>251464</v>
      </c>
      <c r="E20" s="46">
        <v>246845</v>
      </c>
      <c r="F20" s="46">
        <v>262960</v>
      </c>
      <c r="G20" s="46">
        <v>237937</v>
      </c>
      <c r="H20" s="46">
        <v>271197</v>
      </c>
      <c r="I20" s="46">
        <v>245962</v>
      </c>
      <c r="J20" s="47">
        <v>214086</v>
      </c>
      <c r="K20" s="48">
        <v>298509.53999999998</v>
      </c>
      <c r="L20" s="48">
        <v>257533.77</v>
      </c>
      <c r="M20" s="49">
        <v>258650.61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D16" sqref="D16:G24"/>
    </sheetView>
  </sheetViews>
  <sheetFormatPr defaultRowHeight="15"/>
  <cols>
    <col min="1" max="1" width="8.42578125" bestFit="1" customWidth="1"/>
    <col min="3" max="3" width="11.7109375" customWidth="1"/>
    <col min="5" max="5" width="10.5703125" customWidth="1"/>
    <col min="7" max="7" width="11" customWidth="1"/>
  </cols>
  <sheetData>
    <row r="1" spans="1:7" ht="15.75" thickBot="1"/>
    <row r="2" spans="1:7" ht="19.5" thickBot="1">
      <c r="B2" s="178" t="s">
        <v>128</v>
      </c>
      <c r="C2" s="179"/>
      <c r="D2" s="179"/>
      <c r="E2" s="179"/>
      <c r="F2" s="179"/>
      <c r="G2" s="180"/>
    </row>
    <row r="3" spans="1:7" ht="15.75" thickBot="1">
      <c r="B3" s="168" t="s">
        <v>115</v>
      </c>
      <c r="C3" s="169"/>
      <c r="D3" s="168" t="s">
        <v>116</v>
      </c>
      <c r="E3" s="169"/>
      <c r="F3" s="168" t="s">
        <v>117</v>
      </c>
      <c r="G3" s="169"/>
    </row>
    <row r="4" spans="1:7">
      <c r="A4" t="e">
        <f>B4*12</f>
        <v>#VALUE!</v>
      </c>
      <c r="B4" s="174" t="s">
        <v>118</v>
      </c>
      <c r="C4" s="175"/>
      <c r="D4" s="181">
        <v>4.2</v>
      </c>
      <c r="E4" s="182"/>
      <c r="F4" s="181">
        <f>D4*12</f>
        <v>50.400000000000006</v>
      </c>
      <c r="G4" s="182"/>
    </row>
    <row r="5" spans="1:7">
      <c r="B5" s="172" t="s">
        <v>119</v>
      </c>
      <c r="C5" s="173"/>
      <c r="D5" s="183">
        <v>45</v>
      </c>
      <c r="E5" s="184"/>
      <c r="F5" s="183">
        <f t="shared" ref="F5:F12" si="0">D5*12</f>
        <v>540</v>
      </c>
      <c r="G5" s="184"/>
    </row>
    <row r="6" spans="1:7">
      <c r="B6" s="172" t="s">
        <v>120</v>
      </c>
      <c r="C6" s="173"/>
      <c r="D6" s="183">
        <v>86</v>
      </c>
      <c r="E6" s="184"/>
      <c r="F6" s="183">
        <f t="shared" si="0"/>
        <v>1032</v>
      </c>
      <c r="G6" s="184"/>
    </row>
    <row r="7" spans="1:7">
      <c r="B7" s="172" t="s">
        <v>121</v>
      </c>
      <c r="C7" s="173"/>
      <c r="D7" s="183">
        <v>128</v>
      </c>
      <c r="E7" s="184"/>
      <c r="F7" s="183">
        <f t="shared" si="0"/>
        <v>1536</v>
      </c>
      <c r="G7" s="184"/>
    </row>
    <row r="8" spans="1:7">
      <c r="B8" s="172" t="s">
        <v>122</v>
      </c>
      <c r="C8" s="173"/>
      <c r="D8" s="183">
        <v>839</v>
      </c>
      <c r="E8" s="184"/>
      <c r="F8" s="183">
        <f t="shared" si="0"/>
        <v>10068</v>
      </c>
      <c r="G8" s="184"/>
    </row>
    <row r="9" spans="1:7">
      <c r="B9" s="172" t="s">
        <v>123</v>
      </c>
      <c r="C9" s="173"/>
      <c r="D9" s="183">
        <v>880</v>
      </c>
      <c r="E9" s="184"/>
      <c r="F9" s="183">
        <f t="shared" si="0"/>
        <v>10560</v>
      </c>
      <c r="G9" s="184"/>
    </row>
    <row r="10" spans="1:7">
      <c r="B10" s="172" t="s">
        <v>124</v>
      </c>
      <c r="C10" s="173"/>
      <c r="D10" s="183">
        <v>1592</v>
      </c>
      <c r="E10" s="184"/>
      <c r="F10" s="183">
        <f t="shared" si="0"/>
        <v>19104</v>
      </c>
      <c r="G10" s="184"/>
    </row>
    <row r="11" spans="1:7">
      <c r="B11" s="172" t="s">
        <v>125</v>
      </c>
      <c r="C11" s="173"/>
      <c r="D11" s="183">
        <v>1633</v>
      </c>
      <c r="E11" s="184"/>
      <c r="F11" s="183">
        <f t="shared" si="0"/>
        <v>19596</v>
      </c>
      <c r="G11" s="184"/>
    </row>
    <row r="12" spans="1:7" ht="15.75" thickBot="1">
      <c r="B12" s="170" t="s">
        <v>126</v>
      </c>
      <c r="C12" s="171"/>
      <c r="D12" s="185">
        <v>2346</v>
      </c>
      <c r="E12" s="186"/>
      <c r="F12" s="185">
        <f t="shared" si="0"/>
        <v>28152</v>
      </c>
      <c r="G12" s="186"/>
    </row>
    <row r="13" spans="1:7" ht="15.75" thickBot="1">
      <c r="D13" s="135"/>
      <c r="E13" s="135"/>
      <c r="F13" s="135"/>
      <c r="G13" s="135"/>
    </row>
    <row r="14" spans="1:7" ht="19.5" thickBot="1">
      <c r="B14" s="178" t="s">
        <v>127</v>
      </c>
      <c r="C14" s="179"/>
      <c r="D14" s="179"/>
      <c r="E14" s="179"/>
      <c r="F14" s="179"/>
      <c r="G14" s="180"/>
    </row>
    <row r="15" spans="1:7" ht="15.75" thickBot="1">
      <c r="B15" s="168" t="s">
        <v>115</v>
      </c>
      <c r="C15" s="169"/>
      <c r="D15" s="176" t="s">
        <v>116</v>
      </c>
      <c r="E15" s="177"/>
      <c r="F15" s="176" t="s">
        <v>117</v>
      </c>
      <c r="G15" s="177"/>
    </row>
    <row r="16" spans="1:7">
      <c r="B16" s="174" t="s">
        <v>118</v>
      </c>
      <c r="C16" s="175"/>
      <c r="D16" s="181">
        <v>3.6</v>
      </c>
      <c r="E16" s="182"/>
      <c r="F16" s="181">
        <f>D16*12</f>
        <v>43.2</v>
      </c>
      <c r="G16" s="182"/>
    </row>
    <row r="17" spans="2:7">
      <c r="B17" s="172" t="s">
        <v>119</v>
      </c>
      <c r="C17" s="173"/>
      <c r="D17" s="183">
        <v>38</v>
      </c>
      <c r="E17" s="184"/>
      <c r="F17" s="183">
        <f t="shared" ref="F17:F24" si="1">D17*12</f>
        <v>456</v>
      </c>
      <c r="G17" s="184"/>
    </row>
    <row r="18" spans="2:7">
      <c r="B18" s="172" t="s">
        <v>120</v>
      </c>
      <c r="C18" s="173"/>
      <c r="D18" s="183">
        <v>74</v>
      </c>
      <c r="E18" s="184"/>
      <c r="F18" s="183">
        <f t="shared" si="1"/>
        <v>888</v>
      </c>
      <c r="G18" s="184"/>
    </row>
    <row r="19" spans="2:7">
      <c r="B19" s="172" t="s">
        <v>121</v>
      </c>
      <c r="C19" s="173"/>
      <c r="D19" s="183">
        <v>109</v>
      </c>
      <c r="E19" s="184"/>
      <c r="F19" s="183">
        <f t="shared" si="1"/>
        <v>1308</v>
      </c>
      <c r="G19" s="184"/>
    </row>
    <row r="20" spans="2:7">
      <c r="B20" s="172" t="s">
        <v>122</v>
      </c>
      <c r="C20" s="173"/>
      <c r="D20" s="183">
        <v>720</v>
      </c>
      <c r="E20" s="184"/>
      <c r="F20" s="183">
        <f t="shared" si="1"/>
        <v>8640</v>
      </c>
      <c r="G20" s="184"/>
    </row>
    <row r="21" spans="2:7">
      <c r="B21" s="172" t="s">
        <v>123</v>
      </c>
      <c r="C21" s="173"/>
      <c r="D21" s="183">
        <v>755</v>
      </c>
      <c r="E21" s="184"/>
      <c r="F21" s="183">
        <f t="shared" si="1"/>
        <v>9060</v>
      </c>
      <c r="G21" s="184"/>
    </row>
    <row r="22" spans="2:7">
      <c r="B22" s="172" t="s">
        <v>124</v>
      </c>
      <c r="C22" s="173"/>
      <c r="D22" s="183">
        <v>1365</v>
      </c>
      <c r="E22" s="184"/>
      <c r="F22" s="183">
        <f t="shared" si="1"/>
        <v>16380</v>
      </c>
      <c r="G22" s="184"/>
    </row>
    <row r="23" spans="2:7">
      <c r="B23" s="172" t="s">
        <v>125</v>
      </c>
      <c r="C23" s="173"/>
      <c r="D23" s="183">
        <v>1400</v>
      </c>
      <c r="E23" s="184"/>
      <c r="F23" s="183">
        <f t="shared" si="1"/>
        <v>16800</v>
      </c>
      <c r="G23" s="184"/>
    </row>
    <row r="24" spans="2:7" ht="15.75" thickBot="1">
      <c r="B24" s="170" t="s">
        <v>126</v>
      </c>
      <c r="C24" s="171"/>
      <c r="D24" s="185">
        <v>2010</v>
      </c>
      <c r="E24" s="186"/>
      <c r="F24" s="185">
        <f t="shared" si="1"/>
        <v>24120</v>
      </c>
      <c r="G24" s="186"/>
    </row>
  </sheetData>
  <mergeCells count="62">
    <mergeCell ref="B24:C24"/>
    <mergeCell ref="D24:E24"/>
    <mergeCell ref="F24:G24"/>
    <mergeCell ref="B2:G2"/>
    <mergeCell ref="B14:G14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F9:G9"/>
    <mergeCell ref="F10:G10"/>
    <mergeCell ref="F11:G11"/>
    <mergeCell ref="F12:G12"/>
    <mergeCell ref="B15:C15"/>
    <mergeCell ref="D15:E15"/>
    <mergeCell ref="F15:G15"/>
    <mergeCell ref="D8:E8"/>
    <mergeCell ref="D9:E9"/>
    <mergeCell ref="D10:E10"/>
    <mergeCell ref="D11:E11"/>
    <mergeCell ref="D12:E12"/>
    <mergeCell ref="F4:G4"/>
    <mergeCell ref="F5:G5"/>
    <mergeCell ref="F6:G6"/>
    <mergeCell ref="F7:G7"/>
    <mergeCell ref="F8:G8"/>
    <mergeCell ref="D7:E7"/>
    <mergeCell ref="B3:C3"/>
    <mergeCell ref="D3:E3"/>
    <mergeCell ref="F3:G3"/>
    <mergeCell ref="B12:C12"/>
    <mergeCell ref="B11:C11"/>
    <mergeCell ref="B10:C10"/>
    <mergeCell ref="B9:C9"/>
    <mergeCell ref="B8:C8"/>
    <mergeCell ref="B7:C7"/>
    <mergeCell ref="B6:C6"/>
    <mergeCell ref="B5:C5"/>
    <mergeCell ref="B4:C4"/>
    <mergeCell ref="D4:E4"/>
    <mergeCell ref="D5:E5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Bonus Sensitivity</vt:lpstr>
      <vt:lpstr>Driver</vt:lpstr>
      <vt:lpstr>Bonus Breakdown</vt:lpstr>
    </vt:vector>
  </TitlesOfParts>
  <Company>Barmetrix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Finter</dc:creator>
  <cp:lastModifiedBy>sean</cp:lastModifiedBy>
  <cp:lastPrinted>2009-08-11T00:45:48Z</cp:lastPrinted>
  <dcterms:created xsi:type="dcterms:W3CDTF">2009-08-10T20:51:05Z</dcterms:created>
  <dcterms:modified xsi:type="dcterms:W3CDTF">2010-05-30T15:14:16Z</dcterms:modified>
</cp:coreProperties>
</file>