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365" yWindow="-105" windowWidth="9630" windowHeight="13350" tabRatio="798" activeTab="2"/>
  </bookViews>
  <sheets>
    <sheet name="Instructions" sheetId="23" r:id="rId1"/>
    <sheet name="Ingredients" sheetId="10" r:id="rId2"/>
    <sheet name="Revenue Per Second" sheetId="27" r:id="rId3"/>
    <sheet name="Menu 1" sheetId="19" r:id="rId4"/>
    <sheet name="Menu 2" sheetId="16" r:id="rId5"/>
    <sheet name="Menu 3" sheetId="18" r:id="rId6"/>
    <sheet name="Menu 4" sheetId="20" r:id="rId7"/>
    <sheet name="Dashboard" sheetId="21" r:id="rId8"/>
    <sheet name="Helpful Hints" sheetId="25" r:id="rId9"/>
    <sheet name="Examples" sheetId="17" state="hidden" r:id="rId10"/>
    <sheet name="Lists" sheetId="22" state="hidden" r:id="rId11"/>
  </sheets>
  <definedNames>
    <definedName name="BaseSpirit">Lists!$A$15:$A$23</definedName>
    <definedName name="Complexity">Lists!$A$2:$A$5</definedName>
    <definedName name="Ingredients">Lists!$A$25:$A$223</definedName>
    <definedName name="_xlnm.Print_Titles" localSheetId="1">Ingredients!$1:$5</definedName>
    <definedName name="_xlnm.Print_Titles" localSheetId="3">'Menu 1'!$1:$2</definedName>
    <definedName name="_xlnm.Print_Titles" localSheetId="4">'Menu 2'!$1:$2</definedName>
    <definedName name="_xlnm.Print_Titles" localSheetId="5">'Menu 3'!$1:$2</definedName>
    <definedName name="_xlnm.Print_Titles" localSheetId="2">'Revenue Per Second'!$1:$2</definedName>
    <definedName name="Type">Lists!$A$8:$A$13</definedName>
  </definedNames>
  <calcPr calcId="145621"/>
</workbook>
</file>

<file path=xl/calcChain.xml><?xml version="1.0" encoding="utf-8"?>
<calcChain xmlns="http://schemas.openxmlformats.org/spreadsheetml/2006/main">
  <c r="B5" i="27" l="1"/>
  <c r="E11" i="21" l="1"/>
  <c r="A199" i="22" l="1"/>
  <c r="B199" i="22"/>
  <c r="C199" i="22"/>
  <c r="A196" i="22"/>
  <c r="B196" i="22"/>
  <c r="C196" i="22"/>
  <c r="A197" i="22"/>
  <c r="B197" i="22"/>
  <c r="C197" i="22"/>
  <c r="A198" i="22"/>
  <c r="B198" i="22"/>
  <c r="C198" i="22"/>
  <c r="A146" i="22"/>
  <c r="B146" i="22"/>
  <c r="C146" i="22"/>
  <c r="A120" i="22"/>
  <c r="B120" i="22"/>
  <c r="C120" i="22"/>
  <c r="A121" i="22"/>
  <c r="B121" i="22"/>
  <c r="C121" i="22"/>
  <c r="A122" i="22"/>
  <c r="B122" i="22"/>
  <c r="C122" i="22"/>
  <c r="A123" i="22"/>
  <c r="B123" i="22"/>
  <c r="C123" i="22"/>
  <c r="A124" i="22"/>
  <c r="B124" i="22"/>
  <c r="C124" i="22"/>
  <c r="A125" i="22"/>
  <c r="B125" i="22"/>
  <c r="C125" i="22"/>
  <c r="A126" i="22"/>
  <c r="B126" i="22"/>
  <c r="C126" i="22"/>
  <c r="A127" i="22"/>
  <c r="B127" i="22"/>
  <c r="C127" i="22"/>
  <c r="A128" i="22"/>
  <c r="B128" i="22"/>
  <c r="C128" i="22"/>
  <c r="A129" i="22"/>
  <c r="B129" i="22"/>
  <c r="C129" i="22"/>
  <c r="A130" i="22"/>
  <c r="B130" i="22"/>
  <c r="C130" i="22"/>
  <c r="A131" i="22"/>
  <c r="B131" i="22"/>
  <c r="C131" i="22"/>
  <c r="A132" i="22"/>
  <c r="B132" i="22"/>
  <c r="C132" i="22"/>
  <c r="A133" i="22"/>
  <c r="B133" i="22"/>
  <c r="C133" i="22"/>
  <c r="A134" i="22"/>
  <c r="B134" i="22"/>
  <c r="C134" i="22"/>
  <c r="A136" i="22"/>
  <c r="B136" i="22"/>
  <c r="C136" i="22"/>
  <c r="D136" i="22"/>
  <c r="A137" i="22"/>
  <c r="B137" i="22"/>
  <c r="C137" i="22"/>
  <c r="A138" i="22"/>
  <c r="B138" i="22"/>
  <c r="C138" i="22"/>
  <c r="A139" i="22"/>
  <c r="B139" i="22"/>
  <c r="C139" i="22"/>
  <c r="A140" i="22"/>
  <c r="B140" i="22"/>
  <c r="C140" i="22"/>
  <c r="A141" i="22"/>
  <c r="B141" i="22"/>
  <c r="C141" i="22"/>
  <c r="A142" i="22"/>
  <c r="B142" i="22"/>
  <c r="C142" i="22"/>
  <c r="A143" i="22"/>
  <c r="B143" i="22"/>
  <c r="C143" i="22"/>
  <c r="A144" i="22"/>
  <c r="B144" i="22"/>
  <c r="C144" i="22"/>
  <c r="A145" i="22"/>
  <c r="B145" i="22"/>
  <c r="C145" i="22"/>
  <c r="D128" i="10"/>
  <c r="D146" i="22" s="1"/>
  <c r="D127" i="10"/>
  <c r="D145" i="22" s="1"/>
  <c r="D126" i="10"/>
  <c r="D144" i="22" s="1"/>
  <c r="D125" i="10"/>
  <c r="D143" i="22" s="1"/>
  <c r="D124" i="10"/>
  <c r="D142" i="22" s="1"/>
  <c r="D123" i="10"/>
  <c r="D141" i="22" s="1"/>
  <c r="D122" i="10"/>
  <c r="D140" i="22" s="1"/>
  <c r="D121" i="10"/>
  <c r="D139" i="22" s="1"/>
  <c r="D120" i="10"/>
  <c r="D138" i="22" s="1"/>
  <c r="D119" i="10"/>
  <c r="D137" i="22" s="1"/>
  <c r="I62" i="10"/>
  <c r="D196" i="22" s="1"/>
  <c r="I63" i="10"/>
  <c r="D197" i="22" s="1"/>
  <c r="I64" i="10"/>
  <c r="D198" i="22" s="1"/>
  <c r="I65" i="10"/>
  <c r="D199" i="22" s="1"/>
  <c r="D25" i="22" l="1"/>
  <c r="D37" i="22"/>
  <c r="D49" i="22"/>
  <c r="D61" i="22"/>
  <c r="D73" i="22"/>
  <c r="D85" i="22"/>
  <c r="D97" i="22"/>
  <c r="D109" i="22"/>
  <c r="D149" i="22"/>
  <c r="D201" i="22"/>
  <c r="D213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B159" i="22"/>
  <c r="C159" i="22"/>
  <c r="B160" i="22"/>
  <c r="C160" i="22"/>
  <c r="B161" i="22"/>
  <c r="C161" i="22"/>
  <c r="B162" i="22"/>
  <c r="C162" i="22"/>
  <c r="B163" i="22"/>
  <c r="C163" i="22"/>
  <c r="B164" i="22"/>
  <c r="C164" i="22"/>
  <c r="B165" i="22"/>
  <c r="C165" i="22"/>
  <c r="B166" i="22"/>
  <c r="C166" i="22"/>
  <c r="B167" i="22"/>
  <c r="C167" i="22"/>
  <c r="B168" i="22"/>
  <c r="C168" i="22"/>
  <c r="B169" i="22"/>
  <c r="C169" i="22"/>
  <c r="B170" i="22"/>
  <c r="C170" i="22"/>
  <c r="B171" i="22"/>
  <c r="C171" i="22"/>
  <c r="B172" i="22"/>
  <c r="C172" i="22"/>
  <c r="B173" i="22"/>
  <c r="C173" i="22"/>
  <c r="B174" i="22"/>
  <c r="C174" i="22"/>
  <c r="B175" i="22"/>
  <c r="C175" i="22"/>
  <c r="B176" i="22"/>
  <c r="C176" i="22"/>
  <c r="B177" i="22"/>
  <c r="C177" i="22"/>
  <c r="B178" i="22"/>
  <c r="C178" i="22"/>
  <c r="B179" i="22"/>
  <c r="C179" i="22"/>
  <c r="B180" i="22"/>
  <c r="C180" i="22"/>
  <c r="B181" i="22"/>
  <c r="C181" i="22"/>
  <c r="B182" i="22"/>
  <c r="C182" i="22"/>
  <c r="B183" i="22"/>
  <c r="C183" i="22"/>
  <c r="B184" i="22"/>
  <c r="C184" i="22"/>
  <c r="B185" i="22"/>
  <c r="C185" i="22"/>
  <c r="B186" i="22"/>
  <c r="C186" i="22"/>
  <c r="B187" i="22"/>
  <c r="C187" i="22"/>
  <c r="B188" i="22"/>
  <c r="C188" i="22"/>
  <c r="B189" i="22"/>
  <c r="C189" i="22"/>
  <c r="B190" i="22"/>
  <c r="C190" i="22"/>
  <c r="B191" i="22"/>
  <c r="C191" i="22"/>
  <c r="B192" i="22"/>
  <c r="C192" i="22"/>
  <c r="B193" i="22"/>
  <c r="C193" i="22"/>
  <c r="B194" i="22"/>
  <c r="C194" i="22"/>
  <c r="B195" i="22"/>
  <c r="C195" i="22"/>
  <c r="B201" i="22"/>
  <c r="C201" i="22"/>
  <c r="B202" i="22"/>
  <c r="C202" i="22"/>
  <c r="B203" i="22"/>
  <c r="C203" i="22"/>
  <c r="B204" i="22"/>
  <c r="C204" i="22"/>
  <c r="B205" i="22"/>
  <c r="C205" i="22"/>
  <c r="B206" i="22"/>
  <c r="C206" i="22"/>
  <c r="B207" i="22"/>
  <c r="C207" i="22"/>
  <c r="B208" i="22"/>
  <c r="C208" i="22"/>
  <c r="B209" i="22"/>
  <c r="C209" i="22"/>
  <c r="B210" i="22"/>
  <c r="C210" i="22"/>
  <c r="B211" i="22"/>
  <c r="C211" i="22"/>
  <c r="B213" i="22"/>
  <c r="C213" i="22"/>
  <c r="B214" i="22"/>
  <c r="C214" i="22"/>
  <c r="B215" i="22"/>
  <c r="C215" i="22"/>
  <c r="B216" i="22"/>
  <c r="C216" i="22"/>
  <c r="B217" i="22"/>
  <c r="C217" i="22"/>
  <c r="B218" i="22"/>
  <c r="C218" i="22"/>
  <c r="B219" i="22"/>
  <c r="C219" i="22"/>
  <c r="B220" i="22"/>
  <c r="C220" i="22"/>
  <c r="B221" i="22"/>
  <c r="C221" i="22"/>
  <c r="B222" i="22"/>
  <c r="C222" i="22"/>
  <c r="B223" i="22"/>
  <c r="C223" i="22"/>
  <c r="A214" i="22"/>
  <c r="A215" i="22"/>
  <c r="A216" i="22"/>
  <c r="A217" i="22"/>
  <c r="A218" i="22"/>
  <c r="A219" i="22"/>
  <c r="A220" i="22"/>
  <c r="A221" i="22"/>
  <c r="A222" i="22"/>
  <c r="A223" i="22"/>
  <c r="A202" i="22"/>
  <c r="A203" i="22"/>
  <c r="A204" i="22"/>
  <c r="A205" i="22"/>
  <c r="A206" i="22"/>
  <c r="A207" i="22"/>
  <c r="A208" i="22"/>
  <c r="A209" i="22"/>
  <c r="A210" i="22"/>
  <c r="A211" i="22"/>
  <c r="A213" i="22"/>
  <c r="A201" i="22"/>
  <c r="A193" i="22"/>
  <c r="A194" i="22"/>
  <c r="A195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49" i="22"/>
  <c r="F1" i="10"/>
  <c r="K1" i="10" s="1"/>
  <c r="N16" i="10"/>
  <c r="D211" i="22" s="1"/>
  <c r="N15" i="10"/>
  <c r="D210" i="22" s="1"/>
  <c r="N14" i="10"/>
  <c r="D209" i="22" s="1"/>
  <c r="N13" i="10"/>
  <c r="D208" i="22" s="1"/>
  <c r="N12" i="10"/>
  <c r="D207" i="22" s="1"/>
  <c r="N11" i="10"/>
  <c r="D206" i="22" s="1"/>
  <c r="N10" i="10"/>
  <c r="D205" i="22" s="1"/>
  <c r="N9" i="10"/>
  <c r="D204" i="22" s="1"/>
  <c r="N8" i="10"/>
  <c r="D203" i="22" s="1"/>
  <c r="N7" i="10"/>
  <c r="D202" i="22" s="1"/>
  <c r="N29" i="10"/>
  <c r="D223" i="22" s="1"/>
  <c r="N28" i="10"/>
  <c r="D222" i="22" s="1"/>
  <c r="N27" i="10"/>
  <c r="D221" i="22" s="1"/>
  <c r="N26" i="10"/>
  <c r="D220" i="22" s="1"/>
  <c r="N25" i="10"/>
  <c r="D219" i="22" s="1"/>
  <c r="N24" i="10"/>
  <c r="D218" i="22" s="1"/>
  <c r="N23" i="10"/>
  <c r="D217" i="22" s="1"/>
  <c r="N22" i="10"/>
  <c r="D216" i="22" s="1"/>
  <c r="N21" i="10"/>
  <c r="D215" i="22" s="1"/>
  <c r="N20" i="10"/>
  <c r="D214" i="22" s="1"/>
  <c r="I61" i="10"/>
  <c r="D195" i="22" s="1"/>
  <c r="I60" i="10"/>
  <c r="D194" i="22" s="1"/>
  <c r="I59" i="10"/>
  <c r="D193" i="22" s="1"/>
  <c r="I58" i="10"/>
  <c r="D192" i="22" s="1"/>
  <c r="I57" i="10"/>
  <c r="D191" i="22" s="1"/>
  <c r="I56" i="10"/>
  <c r="D190" i="22" s="1"/>
  <c r="I53" i="10"/>
  <c r="D189" i="22" s="1"/>
  <c r="I52" i="10"/>
  <c r="D188" i="22" s="1"/>
  <c r="I51" i="10"/>
  <c r="D187" i="22" s="1"/>
  <c r="I50" i="10"/>
  <c r="D186" i="22" s="1"/>
  <c r="I49" i="10"/>
  <c r="D185" i="22" s="1"/>
  <c r="I48" i="10"/>
  <c r="D184" i="22" s="1"/>
  <c r="I47" i="10"/>
  <c r="D183" i="22" s="1"/>
  <c r="I46" i="10"/>
  <c r="D182" i="22" s="1"/>
  <c r="I45" i="10"/>
  <c r="D181" i="22" s="1"/>
  <c r="I44" i="10"/>
  <c r="D180" i="22" s="1"/>
  <c r="I41" i="10"/>
  <c r="D179" i="22" s="1"/>
  <c r="I40" i="10"/>
  <c r="D178" i="22" s="1"/>
  <c r="I39" i="10"/>
  <c r="D177" i="22" s="1"/>
  <c r="I38" i="10"/>
  <c r="D176" i="22" s="1"/>
  <c r="I37" i="10"/>
  <c r="D175" i="22" s="1"/>
  <c r="I36" i="10"/>
  <c r="D174" i="22" s="1"/>
  <c r="I35" i="10"/>
  <c r="D173" i="22" s="1"/>
  <c r="I34" i="10"/>
  <c r="D172" i="22" s="1"/>
  <c r="I33" i="10"/>
  <c r="D171" i="22" s="1"/>
  <c r="I32" i="10"/>
  <c r="D170" i="22" s="1"/>
  <c r="I29" i="10"/>
  <c r="D169" i="22" s="1"/>
  <c r="I28" i="10"/>
  <c r="D168" i="22" s="1"/>
  <c r="I27" i="10"/>
  <c r="D167" i="22" s="1"/>
  <c r="I26" i="10"/>
  <c r="D166" i="22" s="1"/>
  <c r="I25" i="10"/>
  <c r="D165" i="22" s="1"/>
  <c r="I24" i="10"/>
  <c r="D164" i="22" s="1"/>
  <c r="I23" i="10"/>
  <c r="D163" i="22" s="1"/>
  <c r="I22" i="10"/>
  <c r="D162" i="22" s="1"/>
  <c r="I21" i="10"/>
  <c r="D161" i="22" s="1"/>
  <c r="I20" i="10"/>
  <c r="D160" i="22" s="1"/>
  <c r="I17" i="10"/>
  <c r="D159" i="22" s="1"/>
  <c r="I16" i="10"/>
  <c r="D158" i="22" s="1"/>
  <c r="I15" i="10"/>
  <c r="D157" i="22" s="1"/>
  <c r="I14" i="10"/>
  <c r="D156" i="22" s="1"/>
  <c r="I13" i="10"/>
  <c r="D155" i="22" s="1"/>
  <c r="I12" i="10"/>
  <c r="D154" i="22" s="1"/>
  <c r="I11" i="10"/>
  <c r="D153" i="22" s="1"/>
  <c r="I10" i="10"/>
  <c r="D152" i="22" s="1"/>
  <c r="I9" i="10"/>
  <c r="D151" i="22" s="1"/>
  <c r="I8" i="10"/>
  <c r="D150" i="22" s="1"/>
  <c r="D102" i="10"/>
  <c r="D120" i="22" s="1"/>
  <c r="D103" i="10"/>
  <c r="D121" i="22" s="1"/>
  <c r="D104" i="10"/>
  <c r="D122" i="22" s="1"/>
  <c r="D105" i="10"/>
  <c r="D123" i="22" s="1"/>
  <c r="D106" i="10"/>
  <c r="D124" i="22" s="1"/>
  <c r="D107" i="10"/>
  <c r="D125" i="22" s="1"/>
  <c r="D108" i="10"/>
  <c r="D126" i="22" s="1"/>
  <c r="D109" i="10"/>
  <c r="D127" i="22" s="1"/>
  <c r="D110" i="10"/>
  <c r="D128" i="22" s="1"/>
  <c r="D111" i="10"/>
  <c r="D129" i="22" s="1"/>
  <c r="D112" i="10"/>
  <c r="D130" i="22" s="1"/>
  <c r="D113" i="10"/>
  <c r="D131" i="22" s="1"/>
  <c r="D114" i="10"/>
  <c r="D132" i="22" s="1"/>
  <c r="D115" i="10"/>
  <c r="D133" i="22" s="1"/>
  <c r="D116" i="10"/>
  <c r="D134" i="22" s="1"/>
  <c r="D8" i="10" l="1"/>
  <c r="D26" i="22" s="1"/>
  <c r="A75" i="22"/>
  <c r="A76" i="22"/>
  <c r="A77" i="22"/>
  <c r="A78" i="22"/>
  <c r="A79" i="22"/>
  <c r="A80" i="22"/>
  <c r="A81" i="22"/>
  <c r="A82" i="22"/>
  <c r="A83" i="22"/>
  <c r="A85" i="22"/>
  <c r="A86" i="22"/>
  <c r="A87" i="22"/>
  <c r="A88" i="22"/>
  <c r="A89" i="22"/>
  <c r="A90" i="22"/>
  <c r="A91" i="22"/>
  <c r="A92" i="22"/>
  <c r="A93" i="22"/>
  <c r="A94" i="22"/>
  <c r="A95" i="22"/>
  <c r="A97" i="22"/>
  <c r="A98" i="22"/>
  <c r="A99" i="22"/>
  <c r="A100" i="22"/>
  <c r="A101" i="22"/>
  <c r="A102" i="22"/>
  <c r="A103" i="22"/>
  <c r="A104" i="22"/>
  <c r="A105" i="22"/>
  <c r="A106" i="22"/>
  <c r="A107" i="22"/>
  <c r="A109" i="22"/>
  <c r="A110" i="22"/>
  <c r="A111" i="22"/>
  <c r="A112" i="22"/>
  <c r="A113" i="22"/>
  <c r="A114" i="22"/>
  <c r="A115" i="22"/>
  <c r="A116" i="22"/>
  <c r="A117" i="22"/>
  <c r="A118" i="22"/>
  <c r="A119" i="22"/>
  <c r="A73" i="22"/>
  <c r="A74" i="22"/>
  <c r="A26" i="22"/>
  <c r="D70" i="19" s="1"/>
  <c r="A27" i="22"/>
  <c r="A28" i="22"/>
  <c r="A29" i="22"/>
  <c r="A30" i="22"/>
  <c r="A31" i="22"/>
  <c r="A32" i="22"/>
  <c r="A33" i="22"/>
  <c r="A34" i="22"/>
  <c r="A35" i="22"/>
  <c r="A37" i="22"/>
  <c r="A38" i="22"/>
  <c r="A39" i="22"/>
  <c r="A40" i="22"/>
  <c r="A41" i="22"/>
  <c r="A42" i="22"/>
  <c r="A43" i="22"/>
  <c r="A44" i="22"/>
  <c r="A45" i="22"/>
  <c r="A46" i="22"/>
  <c r="A47" i="22"/>
  <c r="A49" i="22"/>
  <c r="A50" i="22"/>
  <c r="A51" i="22"/>
  <c r="A52" i="22"/>
  <c r="A53" i="22"/>
  <c r="A54" i="22"/>
  <c r="A55" i="22"/>
  <c r="A56" i="22"/>
  <c r="A57" i="22"/>
  <c r="A58" i="22"/>
  <c r="A59" i="22"/>
  <c r="A61" i="22"/>
  <c r="A62" i="22"/>
  <c r="A63" i="22"/>
  <c r="A64" i="22"/>
  <c r="A65" i="22"/>
  <c r="A66" i="22"/>
  <c r="A67" i="22"/>
  <c r="A68" i="22"/>
  <c r="A69" i="22"/>
  <c r="A70" i="22"/>
  <c r="A71" i="22"/>
  <c r="A25" i="22"/>
  <c r="D156" i="20" l="1"/>
  <c r="E156" i="20" s="1"/>
  <c r="D152" i="20"/>
  <c r="E152" i="20" s="1"/>
  <c r="D140" i="20"/>
  <c r="E140" i="20" s="1"/>
  <c r="D136" i="20"/>
  <c r="E136" i="20" s="1"/>
  <c r="D124" i="20"/>
  <c r="E124" i="20" s="1"/>
  <c r="D120" i="20"/>
  <c r="E120" i="20" s="1"/>
  <c r="D108" i="20"/>
  <c r="E108" i="20" s="1"/>
  <c r="D104" i="20"/>
  <c r="E104" i="20" s="1"/>
  <c r="D92" i="20"/>
  <c r="E92" i="20" s="1"/>
  <c r="D88" i="20"/>
  <c r="E88" i="20" s="1"/>
  <c r="D76" i="20"/>
  <c r="E76" i="20" s="1"/>
  <c r="D72" i="20"/>
  <c r="E72" i="20" s="1"/>
  <c r="D60" i="20"/>
  <c r="E60" i="20" s="1"/>
  <c r="D56" i="20"/>
  <c r="E56" i="20" s="1"/>
  <c r="D44" i="20"/>
  <c r="E44" i="20" s="1"/>
  <c r="D40" i="20"/>
  <c r="E40" i="20" s="1"/>
  <c r="D28" i="20"/>
  <c r="E28" i="20" s="1"/>
  <c r="D24" i="20"/>
  <c r="E24" i="20" s="1"/>
  <c r="D12" i="20"/>
  <c r="E12" i="20" s="1"/>
  <c r="D8" i="20"/>
  <c r="E8" i="20" s="1"/>
  <c r="D156" i="18"/>
  <c r="E156" i="18" s="1"/>
  <c r="D152" i="18"/>
  <c r="E152" i="18" s="1"/>
  <c r="D140" i="18"/>
  <c r="E140" i="18" s="1"/>
  <c r="D136" i="18"/>
  <c r="E136" i="18" s="1"/>
  <c r="D124" i="18"/>
  <c r="E124" i="18" s="1"/>
  <c r="D120" i="18"/>
  <c r="E120" i="18" s="1"/>
  <c r="D108" i="18"/>
  <c r="E108" i="18" s="1"/>
  <c r="D104" i="18"/>
  <c r="E104" i="18" s="1"/>
  <c r="D92" i="18"/>
  <c r="E92" i="18" s="1"/>
  <c r="D88" i="18"/>
  <c r="E88" i="18" s="1"/>
  <c r="D155" i="20"/>
  <c r="E155" i="20" s="1"/>
  <c r="D151" i="20"/>
  <c r="E151" i="20" s="1"/>
  <c r="D139" i="20"/>
  <c r="E139" i="20" s="1"/>
  <c r="D135" i="20"/>
  <c r="E135" i="20" s="1"/>
  <c r="D123" i="20"/>
  <c r="E123" i="20" s="1"/>
  <c r="D119" i="20"/>
  <c r="E119" i="20" s="1"/>
  <c r="D107" i="20"/>
  <c r="E107" i="20" s="1"/>
  <c r="D103" i="20"/>
  <c r="E103" i="20" s="1"/>
  <c r="D91" i="20"/>
  <c r="E91" i="20" s="1"/>
  <c r="D87" i="20"/>
  <c r="E87" i="20" s="1"/>
  <c r="D75" i="20"/>
  <c r="E75" i="20" s="1"/>
  <c r="D71" i="20"/>
  <c r="E71" i="20" s="1"/>
  <c r="D59" i="20"/>
  <c r="E59" i="20" s="1"/>
  <c r="D55" i="20"/>
  <c r="E55" i="20" s="1"/>
  <c r="D43" i="20"/>
  <c r="E43" i="20" s="1"/>
  <c r="D39" i="20"/>
  <c r="E39" i="20" s="1"/>
  <c r="D27" i="20"/>
  <c r="E27" i="20" s="1"/>
  <c r="D23" i="20"/>
  <c r="E23" i="20" s="1"/>
  <c r="D11" i="20"/>
  <c r="E11" i="20" s="1"/>
  <c r="D7" i="20"/>
  <c r="E7" i="20" s="1"/>
  <c r="D155" i="18"/>
  <c r="E155" i="18" s="1"/>
  <c r="D151" i="18"/>
  <c r="E151" i="18" s="1"/>
  <c r="D139" i="18"/>
  <c r="E139" i="18" s="1"/>
  <c r="D135" i="18"/>
  <c r="E135" i="18" s="1"/>
  <c r="D123" i="18"/>
  <c r="E123" i="18" s="1"/>
  <c r="D119" i="18"/>
  <c r="E119" i="18" s="1"/>
  <c r="D107" i="18"/>
  <c r="E107" i="18" s="1"/>
  <c r="D103" i="18"/>
  <c r="E103" i="18" s="1"/>
  <c r="D91" i="18"/>
  <c r="E91" i="18" s="1"/>
  <c r="D87" i="18"/>
  <c r="E87" i="18" s="1"/>
  <c r="D75" i="18"/>
  <c r="E75" i="18" s="1"/>
  <c r="D71" i="18"/>
  <c r="E71" i="18" s="1"/>
  <c r="D59" i="18"/>
  <c r="E59" i="18" s="1"/>
  <c r="D55" i="18"/>
  <c r="E55" i="18" s="1"/>
  <c r="D43" i="18"/>
  <c r="E43" i="18" s="1"/>
  <c r="D39" i="18"/>
  <c r="E39" i="18" s="1"/>
  <c r="D27" i="18"/>
  <c r="E27" i="18" s="1"/>
  <c r="D23" i="18"/>
  <c r="E23" i="18" s="1"/>
  <c r="D11" i="18"/>
  <c r="E11" i="18" s="1"/>
  <c r="D7" i="18"/>
  <c r="E7" i="18" s="1"/>
  <c r="D155" i="16"/>
  <c r="E155" i="16" s="1"/>
  <c r="D151" i="16"/>
  <c r="E151" i="16" s="1"/>
  <c r="D139" i="16"/>
  <c r="E139" i="16" s="1"/>
  <c r="D135" i="16"/>
  <c r="E135" i="16" s="1"/>
  <c r="D123" i="16"/>
  <c r="E123" i="16" s="1"/>
  <c r="D119" i="16"/>
  <c r="E119" i="16" s="1"/>
  <c r="D107" i="16"/>
  <c r="E107" i="16" s="1"/>
  <c r="D103" i="16"/>
  <c r="E103" i="16" s="1"/>
  <c r="D91" i="16"/>
  <c r="E91" i="16" s="1"/>
  <c r="D87" i="16"/>
  <c r="E87" i="16" s="1"/>
  <c r="D75" i="16"/>
  <c r="E75" i="16" s="1"/>
  <c r="D71" i="16"/>
  <c r="E71" i="16" s="1"/>
  <c r="D154" i="20"/>
  <c r="E154" i="20" s="1"/>
  <c r="D150" i="20"/>
  <c r="E150" i="20" s="1"/>
  <c r="D138" i="20"/>
  <c r="E138" i="20" s="1"/>
  <c r="D134" i="20"/>
  <c r="E134" i="20" s="1"/>
  <c r="D122" i="20"/>
  <c r="E122" i="20" s="1"/>
  <c r="D118" i="20"/>
  <c r="E118" i="20" s="1"/>
  <c r="D106" i="20"/>
  <c r="E106" i="20" s="1"/>
  <c r="D102" i="20"/>
  <c r="E102" i="20" s="1"/>
  <c r="D90" i="20"/>
  <c r="E90" i="20" s="1"/>
  <c r="D86" i="20"/>
  <c r="E86" i="20" s="1"/>
  <c r="D74" i="20"/>
  <c r="E74" i="20" s="1"/>
  <c r="D70" i="20"/>
  <c r="E70" i="20" s="1"/>
  <c r="D58" i="20"/>
  <c r="E58" i="20" s="1"/>
  <c r="D54" i="20"/>
  <c r="E54" i="20" s="1"/>
  <c r="D42" i="20"/>
  <c r="E42" i="20" s="1"/>
  <c r="D38" i="20"/>
  <c r="E38" i="20" s="1"/>
  <c r="D26" i="20"/>
  <c r="E26" i="20" s="1"/>
  <c r="D22" i="20"/>
  <c r="E22" i="20" s="1"/>
  <c r="D10" i="20"/>
  <c r="E10" i="20" s="1"/>
  <c r="D6" i="20"/>
  <c r="E6" i="20" s="1"/>
  <c r="D154" i="18"/>
  <c r="E154" i="18" s="1"/>
  <c r="D150" i="18"/>
  <c r="E150" i="18" s="1"/>
  <c r="D138" i="18"/>
  <c r="E138" i="18" s="1"/>
  <c r="D134" i="18"/>
  <c r="E134" i="18" s="1"/>
  <c r="D122" i="18"/>
  <c r="E122" i="18" s="1"/>
  <c r="D118" i="18"/>
  <c r="E118" i="18" s="1"/>
  <c r="D106" i="18"/>
  <c r="E106" i="18" s="1"/>
  <c r="D102" i="18"/>
  <c r="E102" i="18" s="1"/>
  <c r="D90" i="18"/>
  <c r="E90" i="18" s="1"/>
  <c r="D86" i="18"/>
  <c r="E86" i="18" s="1"/>
  <c r="D74" i="18"/>
  <c r="E74" i="18" s="1"/>
  <c r="D70" i="18"/>
  <c r="E70" i="18" s="1"/>
  <c r="D58" i="18"/>
  <c r="E58" i="18" s="1"/>
  <c r="D54" i="18"/>
  <c r="E54" i="18" s="1"/>
  <c r="D42" i="18"/>
  <c r="E42" i="18" s="1"/>
  <c r="D38" i="18"/>
  <c r="E38" i="18" s="1"/>
  <c r="D26" i="18"/>
  <c r="E26" i="18" s="1"/>
  <c r="D22" i="18"/>
  <c r="E22" i="18" s="1"/>
  <c r="D10" i="18"/>
  <c r="E10" i="18" s="1"/>
  <c r="D6" i="18"/>
  <c r="E6" i="18" s="1"/>
  <c r="D154" i="16"/>
  <c r="E154" i="16" s="1"/>
  <c r="D150" i="16"/>
  <c r="E150" i="16" s="1"/>
  <c r="D138" i="16"/>
  <c r="E138" i="16" s="1"/>
  <c r="D134" i="16"/>
  <c r="E134" i="16" s="1"/>
  <c r="D122" i="16"/>
  <c r="E122" i="16" s="1"/>
  <c r="D118" i="16"/>
  <c r="E118" i="16" s="1"/>
  <c r="D106" i="16"/>
  <c r="E106" i="16" s="1"/>
  <c r="D102" i="16"/>
  <c r="E102" i="16" s="1"/>
  <c r="D90" i="16"/>
  <c r="E90" i="16" s="1"/>
  <c r="D86" i="16"/>
  <c r="E86" i="16" s="1"/>
  <c r="D74" i="16"/>
  <c r="E74" i="16" s="1"/>
  <c r="D70" i="16"/>
  <c r="E70" i="16" s="1"/>
  <c r="D58" i="16"/>
  <c r="E58" i="16" s="1"/>
  <c r="D54" i="16"/>
  <c r="E54" i="16" s="1"/>
  <c r="D42" i="16"/>
  <c r="E42" i="16" s="1"/>
  <c r="D38" i="16"/>
  <c r="E38" i="16" s="1"/>
  <c r="D26" i="16"/>
  <c r="E26" i="16" s="1"/>
  <c r="D22" i="16"/>
  <c r="E22" i="16" s="1"/>
  <c r="D10" i="16"/>
  <c r="E10" i="16" s="1"/>
  <c r="D6" i="16"/>
  <c r="E6" i="16" s="1"/>
  <c r="D154" i="19"/>
  <c r="E154" i="19" s="1"/>
  <c r="D150" i="19"/>
  <c r="E150" i="19" s="1"/>
  <c r="D138" i="19"/>
  <c r="E138" i="19" s="1"/>
  <c r="D134" i="19"/>
  <c r="E134" i="19" s="1"/>
  <c r="D122" i="19"/>
  <c r="E122" i="19" s="1"/>
  <c r="D118" i="19"/>
  <c r="E118" i="19" s="1"/>
  <c r="D106" i="19"/>
  <c r="E106" i="19" s="1"/>
  <c r="D102" i="19"/>
  <c r="E102" i="19" s="1"/>
  <c r="D90" i="19"/>
  <c r="E90" i="19" s="1"/>
  <c r="D86" i="19"/>
  <c r="E86" i="19" s="1"/>
  <c r="D74" i="19"/>
  <c r="E74" i="19" s="1"/>
  <c r="E70" i="19"/>
  <c r="D58" i="19"/>
  <c r="E58" i="19" s="1"/>
  <c r="D54" i="19"/>
  <c r="E54" i="19" s="1"/>
  <c r="D42" i="19"/>
  <c r="E42" i="19" s="1"/>
  <c r="D26" i="19"/>
  <c r="E26" i="19" s="1"/>
  <c r="D22" i="19"/>
  <c r="E22" i="19" s="1"/>
  <c r="D11" i="19"/>
  <c r="D153" i="20"/>
  <c r="E153" i="20" s="1"/>
  <c r="D121" i="20"/>
  <c r="E121" i="20" s="1"/>
  <c r="D89" i="20"/>
  <c r="E89" i="20" s="1"/>
  <c r="D57" i="20"/>
  <c r="E57" i="20" s="1"/>
  <c r="D25" i="20"/>
  <c r="E25" i="20" s="1"/>
  <c r="D153" i="18"/>
  <c r="E153" i="18" s="1"/>
  <c r="D121" i="18"/>
  <c r="E121" i="18" s="1"/>
  <c r="D89" i="18"/>
  <c r="E89" i="18" s="1"/>
  <c r="D72" i="18"/>
  <c r="E72" i="18" s="1"/>
  <c r="D56" i="18"/>
  <c r="E56" i="18" s="1"/>
  <c r="D40" i="18"/>
  <c r="E40" i="18" s="1"/>
  <c r="D24" i="18"/>
  <c r="E24" i="18" s="1"/>
  <c r="D8" i="18"/>
  <c r="E8" i="18" s="1"/>
  <c r="D152" i="16"/>
  <c r="E152" i="16" s="1"/>
  <c r="D136" i="16"/>
  <c r="E136" i="16" s="1"/>
  <c r="D120" i="16"/>
  <c r="E120" i="16" s="1"/>
  <c r="D104" i="16"/>
  <c r="E104" i="16" s="1"/>
  <c r="D88" i="16"/>
  <c r="E88" i="16" s="1"/>
  <c r="D72" i="16"/>
  <c r="E72" i="16" s="1"/>
  <c r="D57" i="16"/>
  <c r="E57" i="16" s="1"/>
  <c r="D44" i="16"/>
  <c r="E44" i="16" s="1"/>
  <c r="D39" i="16"/>
  <c r="E39" i="16" s="1"/>
  <c r="D25" i="16"/>
  <c r="E25" i="16" s="1"/>
  <c r="D12" i="16"/>
  <c r="E12" i="16" s="1"/>
  <c r="D7" i="16"/>
  <c r="E7" i="16" s="1"/>
  <c r="D153" i="19"/>
  <c r="E153" i="19" s="1"/>
  <c r="D140" i="19"/>
  <c r="E140" i="19" s="1"/>
  <c r="D135" i="19"/>
  <c r="E135" i="19" s="1"/>
  <c r="D121" i="19"/>
  <c r="E121" i="19" s="1"/>
  <c r="D108" i="19"/>
  <c r="E108" i="19" s="1"/>
  <c r="D103" i="19"/>
  <c r="E103" i="19" s="1"/>
  <c r="D89" i="19"/>
  <c r="E89" i="19" s="1"/>
  <c r="D76" i="19"/>
  <c r="E76" i="19" s="1"/>
  <c r="D71" i="19"/>
  <c r="E71" i="19" s="1"/>
  <c r="D57" i="19"/>
  <c r="E57" i="19" s="1"/>
  <c r="D44" i="19"/>
  <c r="E44" i="19" s="1"/>
  <c r="D25" i="19"/>
  <c r="E25" i="19" s="1"/>
  <c r="D12" i="19"/>
  <c r="D10" i="19"/>
  <c r="D101" i="20"/>
  <c r="E101" i="20" s="1"/>
  <c r="D57" i="18"/>
  <c r="E57" i="18" s="1"/>
  <c r="D153" i="16"/>
  <c r="E153" i="16" s="1"/>
  <c r="D105" i="16"/>
  <c r="E105" i="16" s="1"/>
  <c r="D59" i="16"/>
  <c r="E59" i="16" s="1"/>
  <c r="D40" i="16"/>
  <c r="E40" i="16" s="1"/>
  <c r="D8" i="16"/>
  <c r="E8" i="16" s="1"/>
  <c r="D149" i="20"/>
  <c r="E149" i="20" s="1"/>
  <c r="D117" i="20"/>
  <c r="E117" i="20" s="1"/>
  <c r="D85" i="20"/>
  <c r="E85" i="20" s="1"/>
  <c r="D53" i="20"/>
  <c r="E53" i="20" s="1"/>
  <c r="D21" i="20"/>
  <c r="E21" i="20" s="1"/>
  <c r="D149" i="18"/>
  <c r="E149" i="18" s="1"/>
  <c r="D117" i="18"/>
  <c r="E117" i="18" s="1"/>
  <c r="D85" i="18"/>
  <c r="E85" i="18" s="1"/>
  <c r="D69" i="18"/>
  <c r="E69" i="18" s="1"/>
  <c r="D53" i="18"/>
  <c r="E53" i="18" s="1"/>
  <c r="D37" i="18"/>
  <c r="E37" i="18" s="1"/>
  <c r="D21" i="18"/>
  <c r="E21" i="18" s="1"/>
  <c r="D5" i="18"/>
  <c r="E5" i="18" s="1"/>
  <c r="D149" i="16"/>
  <c r="E149" i="16" s="1"/>
  <c r="D133" i="16"/>
  <c r="E133" i="16" s="1"/>
  <c r="D117" i="16"/>
  <c r="E117" i="16" s="1"/>
  <c r="D101" i="16"/>
  <c r="E101" i="16" s="1"/>
  <c r="D85" i="16"/>
  <c r="E85" i="16" s="1"/>
  <c r="D69" i="16"/>
  <c r="E69" i="16" s="1"/>
  <c r="D56" i="16"/>
  <c r="E56" i="16" s="1"/>
  <c r="D43" i="16"/>
  <c r="E43" i="16" s="1"/>
  <c r="D37" i="16"/>
  <c r="E37" i="16" s="1"/>
  <c r="D24" i="16"/>
  <c r="E24" i="16" s="1"/>
  <c r="D11" i="16"/>
  <c r="E11" i="16" s="1"/>
  <c r="D5" i="16"/>
  <c r="E5" i="16" s="1"/>
  <c r="D152" i="19"/>
  <c r="E152" i="19" s="1"/>
  <c r="D139" i="19"/>
  <c r="E139" i="19" s="1"/>
  <c r="D133" i="19"/>
  <c r="E133" i="19" s="1"/>
  <c r="D120" i="19"/>
  <c r="E120" i="19" s="1"/>
  <c r="D107" i="19"/>
  <c r="E107" i="19" s="1"/>
  <c r="D101" i="19"/>
  <c r="E101" i="19" s="1"/>
  <c r="D88" i="19"/>
  <c r="E88" i="19" s="1"/>
  <c r="D75" i="19"/>
  <c r="E75" i="19" s="1"/>
  <c r="D56" i="19"/>
  <c r="E56" i="19" s="1"/>
  <c r="D43" i="19"/>
  <c r="E43" i="19" s="1"/>
  <c r="D24" i="19"/>
  <c r="E24" i="19" s="1"/>
  <c r="D69" i="20"/>
  <c r="E69" i="20" s="1"/>
  <c r="D37" i="20"/>
  <c r="E37" i="20" s="1"/>
  <c r="D133" i="18"/>
  <c r="E133" i="18" s="1"/>
  <c r="D73" i="18"/>
  <c r="E73" i="18" s="1"/>
  <c r="D25" i="18"/>
  <c r="E25" i="18" s="1"/>
  <c r="D137" i="16"/>
  <c r="E137" i="16" s="1"/>
  <c r="D89" i="16"/>
  <c r="E89" i="16" s="1"/>
  <c r="D53" i="16"/>
  <c r="E53" i="16" s="1"/>
  <c r="D21" i="16"/>
  <c r="E21" i="16" s="1"/>
  <c r="D137" i="20"/>
  <c r="E137" i="20" s="1"/>
  <c r="D105" i="20"/>
  <c r="E105" i="20" s="1"/>
  <c r="D73" i="20"/>
  <c r="E73" i="20" s="1"/>
  <c r="D41" i="20"/>
  <c r="E41" i="20" s="1"/>
  <c r="D9" i="20"/>
  <c r="E9" i="20" s="1"/>
  <c r="D137" i="18"/>
  <c r="E137" i="18" s="1"/>
  <c r="D105" i="18"/>
  <c r="E105" i="18" s="1"/>
  <c r="D76" i="18"/>
  <c r="E76" i="18" s="1"/>
  <c r="D60" i="18"/>
  <c r="E60" i="18" s="1"/>
  <c r="D44" i="18"/>
  <c r="E44" i="18" s="1"/>
  <c r="D28" i="18"/>
  <c r="E28" i="18" s="1"/>
  <c r="D12" i="18"/>
  <c r="E12" i="18" s="1"/>
  <c r="D156" i="16"/>
  <c r="E156" i="16" s="1"/>
  <c r="D140" i="16"/>
  <c r="E140" i="16" s="1"/>
  <c r="D124" i="16"/>
  <c r="E124" i="16" s="1"/>
  <c r="D108" i="16"/>
  <c r="E108" i="16" s="1"/>
  <c r="D92" i="16"/>
  <c r="E92" i="16" s="1"/>
  <c r="D76" i="16"/>
  <c r="E76" i="16" s="1"/>
  <c r="D60" i="16"/>
  <c r="E60" i="16" s="1"/>
  <c r="D55" i="16"/>
  <c r="E55" i="16" s="1"/>
  <c r="D41" i="16"/>
  <c r="E41" i="16" s="1"/>
  <c r="D28" i="16"/>
  <c r="E28" i="16" s="1"/>
  <c r="D23" i="16"/>
  <c r="E23" i="16" s="1"/>
  <c r="D9" i="16"/>
  <c r="E9" i="16" s="1"/>
  <c r="D156" i="19"/>
  <c r="E156" i="19" s="1"/>
  <c r="D151" i="19"/>
  <c r="E151" i="19" s="1"/>
  <c r="D137" i="19"/>
  <c r="E137" i="19" s="1"/>
  <c r="D124" i="19"/>
  <c r="E124" i="19" s="1"/>
  <c r="D119" i="19"/>
  <c r="E119" i="19" s="1"/>
  <c r="D105" i="19"/>
  <c r="E105" i="19" s="1"/>
  <c r="D92" i="19"/>
  <c r="E92" i="19" s="1"/>
  <c r="D87" i="19"/>
  <c r="E87" i="19" s="1"/>
  <c r="D73" i="19"/>
  <c r="E73" i="19" s="1"/>
  <c r="D60" i="19"/>
  <c r="E60" i="19" s="1"/>
  <c r="D55" i="19"/>
  <c r="E55" i="19" s="1"/>
  <c r="D41" i="19"/>
  <c r="E41" i="19" s="1"/>
  <c r="D28" i="19"/>
  <c r="E28" i="19" s="1"/>
  <c r="D23" i="19"/>
  <c r="E23" i="19" s="1"/>
  <c r="D133" i="20"/>
  <c r="E133" i="20" s="1"/>
  <c r="D5" i="20"/>
  <c r="E5" i="20" s="1"/>
  <c r="D101" i="18"/>
  <c r="E101" i="18" s="1"/>
  <c r="D41" i="18"/>
  <c r="E41" i="18" s="1"/>
  <c r="D9" i="18"/>
  <c r="E9" i="18" s="1"/>
  <c r="D121" i="16"/>
  <c r="E121" i="16" s="1"/>
  <c r="D73" i="16"/>
  <c r="E73" i="16" s="1"/>
  <c r="D27" i="16"/>
  <c r="E27" i="16" s="1"/>
  <c r="D155" i="19"/>
  <c r="E155" i="19" s="1"/>
  <c r="D149" i="19"/>
  <c r="E149" i="19" s="1"/>
  <c r="D104" i="19"/>
  <c r="E104" i="19" s="1"/>
  <c r="D59" i="19"/>
  <c r="E59" i="19" s="1"/>
  <c r="D136" i="19"/>
  <c r="E136" i="19" s="1"/>
  <c r="D91" i="19"/>
  <c r="E91" i="19" s="1"/>
  <c r="D53" i="19"/>
  <c r="E53" i="19" s="1"/>
  <c r="D123" i="19"/>
  <c r="E123" i="19" s="1"/>
  <c r="D85" i="19"/>
  <c r="E85" i="19" s="1"/>
  <c r="D40" i="19"/>
  <c r="E40" i="19" s="1"/>
  <c r="D117" i="19"/>
  <c r="E117" i="19" s="1"/>
  <c r="D72" i="19"/>
  <c r="E72" i="19" s="1"/>
  <c r="D27" i="19"/>
  <c r="E27" i="19" s="1"/>
  <c r="A20" i="21"/>
  <c r="I6" i="21"/>
  <c r="B6" i="27" l="1"/>
  <c r="B7" i="27" s="1"/>
  <c r="R8" i="21" s="1"/>
  <c r="E161" i="20"/>
  <c r="N31" i="21" s="1"/>
  <c r="E145" i="20"/>
  <c r="N30" i="21" s="1"/>
  <c r="E129" i="20"/>
  <c r="N29" i="21" s="1"/>
  <c r="E113" i="20"/>
  <c r="N28" i="21" s="1"/>
  <c r="E97" i="20"/>
  <c r="N27" i="21" s="1"/>
  <c r="E81" i="20"/>
  <c r="N26" i="21" s="1"/>
  <c r="E65" i="20"/>
  <c r="N25" i="21" s="1"/>
  <c r="E49" i="20"/>
  <c r="N24" i="21" s="1"/>
  <c r="E33" i="20"/>
  <c r="N23" i="21" s="1"/>
  <c r="E17" i="20"/>
  <c r="N22" i="21" s="1"/>
  <c r="E161" i="18"/>
  <c r="F31" i="21" s="1"/>
  <c r="E145" i="18"/>
  <c r="F30" i="21" s="1"/>
  <c r="E129" i="18"/>
  <c r="F29" i="21" s="1"/>
  <c r="E113" i="18"/>
  <c r="F28" i="21" s="1"/>
  <c r="E97" i="18"/>
  <c r="F27" i="21" s="1"/>
  <c r="E81" i="18"/>
  <c r="F26" i="21" s="1"/>
  <c r="E65" i="18"/>
  <c r="F25" i="21" s="1"/>
  <c r="E49" i="18"/>
  <c r="F24" i="21" s="1"/>
  <c r="E33" i="18"/>
  <c r="F23" i="21" s="1"/>
  <c r="E17" i="18"/>
  <c r="F22" i="21" s="1"/>
  <c r="E161" i="16"/>
  <c r="N17" i="21" s="1"/>
  <c r="E145" i="16"/>
  <c r="N16" i="21" s="1"/>
  <c r="E129" i="16"/>
  <c r="N15" i="21" s="1"/>
  <c r="E113" i="16"/>
  <c r="N14" i="21" s="1"/>
  <c r="E97" i="16"/>
  <c r="N13" i="21" s="1"/>
  <c r="E81" i="16"/>
  <c r="N12" i="21" s="1"/>
  <c r="E65" i="16"/>
  <c r="N11" i="21" s="1"/>
  <c r="E49" i="16"/>
  <c r="N10" i="21" s="1"/>
  <c r="E33" i="16"/>
  <c r="N9" i="21" s="1"/>
  <c r="E17" i="16"/>
  <c r="N8" i="21" s="1"/>
  <c r="E161" i="19"/>
  <c r="F17" i="21" s="1"/>
  <c r="E145" i="19"/>
  <c r="F16" i="21" s="1"/>
  <c r="E129" i="19"/>
  <c r="F15" i="21" s="1"/>
  <c r="E113" i="19"/>
  <c r="F14" i="21" s="1"/>
  <c r="E97" i="19"/>
  <c r="F13" i="21" s="1"/>
  <c r="E81" i="19"/>
  <c r="F12" i="21" s="1"/>
  <c r="E65" i="19"/>
  <c r="F11" i="21" s="1"/>
  <c r="E49" i="19"/>
  <c r="F10" i="21" s="1"/>
  <c r="E33" i="19"/>
  <c r="F9" i="21" s="1"/>
  <c r="E17" i="19"/>
  <c r="F8" i="21" s="1"/>
  <c r="F18" i="21" l="1"/>
  <c r="D93" i="10" l="1"/>
  <c r="D111" i="22" s="1"/>
  <c r="D94" i="10"/>
  <c r="D112" i="22" s="1"/>
  <c r="D95" i="10"/>
  <c r="D113" i="22" s="1"/>
  <c r="D96" i="10"/>
  <c r="D114" i="22" s="1"/>
  <c r="D9" i="19" s="1"/>
  <c r="D97" i="10"/>
  <c r="D115" i="22" s="1"/>
  <c r="D98" i="10"/>
  <c r="D116" i="22" s="1"/>
  <c r="D38" i="19" s="1"/>
  <c r="E38" i="19" s="1"/>
  <c r="D99" i="10"/>
  <c r="D117" i="22" s="1"/>
  <c r="D100" i="10"/>
  <c r="D118" i="22" s="1"/>
  <c r="D101" i="10"/>
  <c r="D119" i="22" s="1"/>
  <c r="D92" i="10"/>
  <c r="D110" i="22" s="1"/>
  <c r="D39" i="19" s="1"/>
  <c r="E39" i="19" s="1"/>
  <c r="D89" i="10"/>
  <c r="D107" i="22" s="1"/>
  <c r="D88" i="10"/>
  <c r="D106" i="22" s="1"/>
  <c r="D87" i="10"/>
  <c r="D105" i="22" s="1"/>
  <c r="D86" i="10"/>
  <c r="D104" i="22" s="1"/>
  <c r="D85" i="10"/>
  <c r="D103" i="22" s="1"/>
  <c r="D84" i="10"/>
  <c r="D102" i="22" s="1"/>
  <c r="D83" i="10"/>
  <c r="D101" i="22" s="1"/>
  <c r="D8" i="19" s="1"/>
  <c r="D82" i="10"/>
  <c r="D100" i="22" s="1"/>
  <c r="D81" i="10"/>
  <c r="D99" i="22" s="1"/>
  <c r="D80" i="10"/>
  <c r="D98" i="22" s="1"/>
  <c r="D21" i="19" s="1"/>
  <c r="E21" i="19" s="1"/>
  <c r="D77" i="10"/>
  <c r="D95" i="22" s="1"/>
  <c r="D76" i="10"/>
  <c r="D94" i="22" s="1"/>
  <c r="D75" i="10"/>
  <c r="D93" i="22" s="1"/>
  <c r="D74" i="10"/>
  <c r="D92" i="22" s="1"/>
  <c r="D73" i="10"/>
  <c r="D91" i="22" s="1"/>
  <c r="D72" i="10"/>
  <c r="D90" i="22" s="1"/>
  <c r="D71" i="10"/>
  <c r="D89" i="22" s="1"/>
  <c r="D70" i="10"/>
  <c r="D88" i="22" s="1"/>
  <c r="D69" i="10"/>
  <c r="D87" i="22" s="1"/>
  <c r="D68" i="10"/>
  <c r="D86" i="22" s="1"/>
  <c r="D7" i="19" s="1"/>
  <c r="D57" i="10"/>
  <c r="D75" i="22" s="1"/>
  <c r="D58" i="10"/>
  <c r="D76" i="22" s="1"/>
  <c r="D59" i="10"/>
  <c r="D77" i="22" s="1"/>
  <c r="D60" i="10"/>
  <c r="D78" i="22" s="1"/>
  <c r="D61" i="10"/>
  <c r="D79" i="22" s="1"/>
  <c r="D62" i="10"/>
  <c r="D80" i="22" s="1"/>
  <c r="D63" i="10"/>
  <c r="D81" i="22" s="1"/>
  <c r="D64" i="10"/>
  <c r="D82" i="22" s="1"/>
  <c r="D65" i="10"/>
  <c r="D83" i="22" s="1"/>
  <c r="D56" i="10"/>
  <c r="D74" i="22" s="1"/>
  <c r="D45" i="10"/>
  <c r="D63" i="22" s="1"/>
  <c r="D46" i="10"/>
  <c r="D64" i="22" s="1"/>
  <c r="D47" i="10"/>
  <c r="D65" i="22" s="1"/>
  <c r="D48" i="10"/>
  <c r="D66" i="22" s="1"/>
  <c r="D49" i="10"/>
  <c r="D67" i="22" s="1"/>
  <c r="D50" i="10"/>
  <c r="D68" i="22" s="1"/>
  <c r="D51" i="10"/>
  <c r="D69" i="22" s="1"/>
  <c r="D52" i="10"/>
  <c r="D70" i="22" s="1"/>
  <c r="D53" i="10"/>
  <c r="D71" i="22" s="1"/>
  <c r="D44" i="10"/>
  <c r="D62" i="22" s="1"/>
  <c r="D33" i="10"/>
  <c r="D51" i="22" s="1"/>
  <c r="D34" i="10"/>
  <c r="D52" i="22" s="1"/>
  <c r="D35" i="10"/>
  <c r="D53" i="22" s="1"/>
  <c r="D36" i="10"/>
  <c r="D54" i="22" s="1"/>
  <c r="D37" i="10"/>
  <c r="D55" i="22" s="1"/>
  <c r="D38" i="10"/>
  <c r="D56" i="22" s="1"/>
  <c r="D39" i="10"/>
  <c r="D57" i="22" s="1"/>
  <c r="D40" i="10"/>
  <c r="D58" i="22" s="1"/>
  <c r="D41" i="10"/>
  <c r="D59" i="22" s="1"/>
  <c r="D32" i="10"/>
  <c r="D50" i="22" s="1"/>
  <c r="D69" i="19" s="1"/>
  <c r="E69" i="19" s="1"/>
  <c r="D21" i="10"/>
  <c r="D39" i="22" s="1"/>
  <c r="D22" i="10"/>
  <c r="D40" i="22" s="1"/>
  <c r="D23" i="10"/>
  <c r="D41" i="22" s="1"/>
  <c r="D24" i="10"/>
  <c r="D42" i="22" s="1"/>
  <c r="D25" i="10"/>
  <c r="D43" i="22" s="1"/>
  <c r="D26" i="10"/>
  <c r="D44" i="22" s="1"/>
  <c r="D27" i="10"/>
  <c r="D45" i="22" s="1"/>
  <c r="D28" i="10"/>
  <c r="D46" i="22" s="1"/>
  <c r="D29" i="10"/>
  <c r="D47" i="22" s="1"/>
  <c r="D20" i="10"/>
  <c r="D38" i="22" s="1"/>
  <c r="D6" i="19" s="1"/>
  <c r="D9" i="10"/>
  <c r="D27" i="22" s="1"/>
  <c r="D37" i="19" s="1"/>
  <c r="E37" i="19" s="1"/>
  <c r="D10" i="10"/>
  <c r="D28" i="22" s="1"/>
  <c r="D11" i="10"/>
  <c r="D29" i="22" s="1"/>
  <c r="D12" i="10"/>
  <c r="D30" i="22" s="1"/>
  <c r="D13" i="10"/>
  <c r="D31" i="22" s="1"/>
  <c r="D5" i="19" s="1"/>
  <c r="E5" i="19" s="1"/>
  <c r="D14" i="10"/>
  <c r="D32" i="22" s="1"/>
  <c r="D15" i="10"/>
  <c r="D33" i="22" s="1"/>
  <c r="D16" i="10"/>
  <c r="D34" i="22" s="1"/>
  <c r="D17" i="10"/>
  <c r="D35" i="22" s="1"/>
  <c r="F3" i="22" l="1"/>
  <c r="R11" i="21" s="1"/>
  <c r="F4" i="22"/>
  <c r="F5" i="22"/>
  <c r="I164" i="19"/>
  <c r="I164" i="20"/>
  <c r="I164" i="18"/>
  <c r="I164" i="16"/>
  <c r="F10" i="22" l="1"/>
  <c r="I9" i="21"/>
  <c r="E29" i="16" l="1"/>
  <c r="F29" i="16" s="1"/>
  <c r="E93" i="16"/>
  <c r="F93" i="16" s="1"/>
  <c r="E13" i="16"/>
  <c r="F13" i="16" s="1"/>
  <c r="E45" i="16"/>
  <c r="F45" i="16" s="1"/>
  <c r="E77" i="16"/>
  <c r="F77" i="16" s="1"/>
  <c r="E109" i="16"/>
  <c r="F109" i="16" s="1"/>
  <c r="E141" i="16"/>
  <c r="F141" i="16" s="1"/>
  <c r="E157" i="16"/>
  <c r="F157" i="16" s="1"/>
  <c r="E125" i="16"/>
  <c r="F125" i="16" s="1"/>
  <c r="E61" i="16"/>
  <c r="F61" i="16" s="1"/>
  <c r="E29" i="18"/>
  <c r="F29" i="18" s="1"/>
  <c r="E93" i="18"/>
  <c r="F93" i="18" s="1"/>
  <c r="E13" i="18"/>
  <c r="F13" i="18" s="1"/>
  <c r="E45" i="18"/>
  <c r="F45" i="18" s="1"/>
  <c r="E77" i="18"/>
  <c r="F77" i="18" s="1"/>
  <c r="E109" i="18"/>
  <c r="F109" i="18" s="1"/>
  <c r="E141" i="18"/>
  <c r="F141" i="18" s="1"/>
  <c r="E61" i="18"/>
  <c r="F61" i="18" s="1"/>
  <c r="E125" i="18"/>
  <c r="F125" i="18" s="1"/>
  <c r="E157" i="18"/>
  <c r="F157" i="18" s="1"/>
  <c r="E29" i="20"/>
  <c r="F29" i="20" s="1"/>
  <c r="E157" i="20"/>
  <c r="F157" i="20" s="1"/>
  <c r="E13" i="20"/>
  <c r="F13" i="20" s="1"/>
  <c r="E45" i="20"/>
  <c r="F45" i="20" s="1"/>
  <c r="E77" i="20"/>
  <c r="F77" i="20" s="1"/>
  <c r="E109" i="20"/>
  <c r="F109" i="20" s="1"/>
  <c r="E141" i="20"/>
  <c r="F141" i="20" s="1"/>
  <c r="E93" i="20"/>
  <c r="F93" i="20" s="1"/>
  <c r="E61" i="20"/>
  <c r="F61" i="20" s="1"/>
  <c r="E125" i="20"/>
  <c r="F125" i="20" s="1"/>
  <c r="E10" i="21"/>
  <c r="M31" i="21"/>
  <c r="M30" i="21"/>
  <c r="M29" i="21"/>
  <c r="M28" i="21"/>
  <c r="M27" i="21"/>
  <c r="M26" i="21"/>
  <c r="M25" i="21"/>
  <c r="M24" i="21"/>
  <c r="M23" i="21"/>
  <c r="M14" i="21"/>
  <c r="M13" i="21"/>
  <c r="M12" i="21"/>
  <c r="E8" i="21"/>
  <c r="E9" i="21"/>
  <c r="E12" i="21"/>
  <c r="E13" i="21"/>
  <c r="E22" i="21"/>
  <c r="E23" i="21"/>
  <c r="E24" i="21"/>
  <c r="E25" i="21"/>
  <c r="E26" i="21"/>
  <c r="E27" i="21"/>
  <c r="M22" i="21" l="1"/>
  <c r="M32" i="21" s="1"/>
  <c r="E31" i="21"/>
  <c r="E30" i="21"/>
  <c r="E29" i="21"/>
  <c r="E28" i="21"/>
  <c r="M17" i="21"/>
  <c r="M16" i="21"/>
  <c r="M15" i="21"/>
  <c r="M11" i="21"/>
  <c r="M10" i="21"/>
  <c r="M9" i="21"/>
  <c r="M8" i="21"/>
  <c r="E17" i="21"/>
  <c r="E16" i="21"/>
  <c r="E15" i="21"/>
  <c r="E14" i="21"/>
  <c r="E8" i="19"/>
  <c r="E10" i="19"/>
  <c r="E9" i="19"/>
  <c r="E7" i="19"/>
  <c r="E6" i="19"/>
  <c r="A31" i="21"/>
  <c r="A30" i="21"/>
  <c r="I20" i="21"/>
  <c r="A6" i="21"/>
  <c r="A9" i="21"/>
  <c r="A10" i="21"/>
  <c r="A11" i="21"/>
  <c r="A12" i="21"/>
  <c r="A13" i="21"/>
  <c r="A14" i="21"/>
  <c r="A15" i="21"/>
  <c r="A16" i="21"/>
  <c r="A17" i="21"/>
  <c r="L17" i="21"/>
  <c r="L16" i="21"/>
  <c r="L15" i="21"/>
  <c r="L14" i="21"/>
  <c r="L13" i="21"/>
  <c r="L12" i="21"/>
  <c r="L11" i="21"/>
  <c r="L10" i="21"/>
  <c r="L9" i="21"/>
  <c r="L8" i="21"/>
  <c r="L31" i="21"/>
  <c r="L30" i="21"/>
  <c r="L29" i="21"/>
  <c r="L28" i="21"/>
  <c r="L27" i="21"/>
  <c r="L26" i="21"/>
  <c r="L25" i="21"/>
  <c r="L24" i="21"/>
  <c r="L23" i="21"/>
  <c r="L22" i="21"/>
  <c r="D31" i="21"/>
  <c r="D30" i="21"/>
  <c r="D29" i="21"/>
  <c r="D28" i="21"/>
  <c r="D27" i="21"/>
  <c r="D26" i="21"/>
  <c r="D25" i="21"/>
  <c r="D24" i="21"/>
  <c r="D23" i="21"/>
  <c r="D22" i="21"/>
  <c r="D17" i="21"/>
  <c r="D16" i="21"/>
  <c r="D15" i="21"/>
  <c r="D14" i="21"/>
  <c r="D13" i="21"/>
  <c r="D12" i="21"/>
  <c r="D11" i="21"/>
  <c r="D10" i="21"/>
  <c r="D9" i="21"/>
  <c r="D8" i="21"/>
  <c r="C31" i="21"/>
  <c r="C30" i="21"/>
  <c r="C29" i="21"/>
  <c r="C28" i="21"/>
  <c r="C27" i="21"/>
  <c r="C26" i="21"/>
  <c r="C25" i="21"/>
  <c r="C24" i="21"/>
  <c r="C23" i="21"/>
  <c r="C22" i="21"/>
  <c r="K31" i="21"/>
  <c r="K30" i="21"/>
  <c r="K29" i="21"/>
  <c r="K28" i="21"/>
  <c r="K27" i="21"/>
  <c r="K26" i="21"/>
  <c r="K25" i="21"/>
  <c r="K24" i="21"/>
  <c r="K23" i="21"/>
  <c r="K22" i="21"/>
  <c r="K17" i="21"/>
  <c r="K16" i="21"/>
  <c r="K15" i="21"/>
  <c r="K14" i="21"/>
  <c r="K13" i="21"/>
  <c r="K12" i="21"/>
  <c r="K11" i="21"/>
  <c r="K10" i="21"/>
  <c r="K9" i="21"/>
  <c r="K8" i="21"/>
  <c r="C17" i="21"/>
  <c r="C16" i="21"/>
  <c r="C15" i="21"/>
  <c r="C14" i="21"/>
  <c r="C13" i="21"/>
  <c r="C12" i="21"/>
  <c r="C11" i="21"/>
  <c r="C10" i="21"/>
  <c r="C9" i="21"/>
  <c r="C8" i="21"/>
  <c r="J31" i="21"/>
  <c r="J30" i="21"/>
  <c r="J29" i="21"/>
  <c r="J28" i="21"/>
  <c r="J27" i="21"/>
  <c r="J26" i="21"/>
  <c r="J25" i="21"/>
  <c r="J24" i="21"/>
  <c r="J23" i="21"/>
  <c r="J22" i="21"/>
  <c r="B31" i="21"/>
  <c r="B30" i="21"/>
  <c r="B29" i="21"/>
  <c r="B28" i="21"/>
  <c r="B27" i="21"/>
  <c r="B26" i="21"/>
  <c r="B25" i="21"/>
  <c r="B24" i="21"/>
  <c r="B23" i="21"/>
  <c r="B22" i="21"/>
  <c r="J17" i="21"/>
  <c r="J16" i="21"/>
  <c r="J15" i="21"/>
  <c r="J14" i="21"/>
  <c r="J13" i="21"/>
  <c r="J8" i="21"/>
  <c r="J12" i="21"/>
  <c r="J11" i="21"/>
  <c r="J10" i="21"/>
  <c r="J9" i="21"/>
  <c r="B17" i="21"/>
  <c r="B16" i="21"/>
  <c r="B15" i="21"/>
  <c r="B14" i="21"/>
  <c r="B13" i="21"/>
  <c r="B12" i="21"/>
  <c r="B11" i="21"/>
  <c r="B10" i="21"/>
  <c r="B9" i="21"/>
  <c r="B8" i="21"/>
  <c r="I31" i="21"/>
  <c r="I30" i="21"/>
  <c r="I29" i="21"/>
  <c r="I28" i="21"/>
  <c r="I27" i="21"/>
  <c r="I26" i="21"/>
  <c r="I25" i="21"/>
  <c r="I24" i="21"/>
  <c r="I23" i="21"/>
  <c r="I22" i="21"/>
  <c r="A29" i="21"/>
  <c r="A28" i="21"/>
  <c r="A27" i="21"/>
  <c r="A26" i="21"/>
  <c r="A25" i="21"/>
  <c r="A24" i="21"/>
  <c r="A23" i="21"/>
  <c r="A22" i="21"/>
  <c r="A8" i="21"/>
  <c r="I17" i="21"/>
  <c r="I16" i="21"/>
  <c r="I15" i="21"/>
  <c r="I14" i="21"/>
  <c r="I13" i="21"/>
  <c r="I12" i="21"/>
  <c r="I11" i="21"/>
  <c r="I10" i="21"/>
  <c r="I8" i="21"/>
  <c r="B5" i="22"/>
  <c r="B4" i="22"/>
  <c r="B3" i="22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D5" i="17" s="1"/>
  <c r="E5" i="17" s="1"/>
  <c r="D6" i="17"/>
  <c r="E6" i="17" s="1"/>
  <c r="D7" i="17"/>
  <c r="E7" i="17" s="1"/>
  <c r="D2" i="17"/>
  <c r="E2" i="17" s="1"/>
  <c r="E77" i="19" l="1"/>
  <c r="F77" i="19" s="1"/>
  <c r="E109" i="19"/>
  <c r="F109" i="19" s="1"/>
  <c r="E141" i="19"/>
  <c r="F141" i="19" s="1"/>
  <c r="E93" i="19"/>
  <c r="F93" i="19" s="1"/>
  <c r="E157" i="19"/>
  <c r="F157" i="19" s="1"/>
  <c r="E61" i="19"/>
  <c r="F61" i="19" s="1"/>
  <c r="E125" i="19"/>
  <c r="F125" i="19" s="1"/>
  <c r="E45" i="19"/>
  <c r="F45" i="19" s="1"/>
  <c r="E29" i="19"/>
  <c r="F29" i="19" s="1"/>
  <c r="E18" i="21"/>
  <c r="M18" i="21"/>
  <c r="E32" i="21"/>
  <c r="E11" i="19"/>
  <c r="D8" i="17"/>
  <c r="E8" i="17" s="1"/>
  <c r="E13" i="19"/>
  <c r="F13" i="19" s="1"/>
  <c r="D3" i="17"/>
  <c r="E3" i="17" s="1"/>
  <c r="D4" i="17"/>
  <c r="E4" i="17" s="1"/>
  <c r="E10" i="17"/>
  <c r="E9" i="17"/>
  <c r="C9" i="17" s="1"/>
  <c r="E126" i="20" l="1"/>
  <c r="E94" i="19"/>
  <c r="E46" i="19"/>
  <c r="E78" i="19"/>
  <c r="E110" i="19"/>
  <c r="E158" i="19"/>
  <c r="E62" i="16"/>
  <c r="E142" i="19"/>
  <c r="E62" i="19"/>
  <c r="E126" i="19"/>
  <c r="E46" i="16"/>
  <c r="E142" i="16"/>
  <c r="E94" i="18"/>
  <c r="E110" i="18"/>
  <c r="E142" i="20"/>
  <c r="E94" i="16"/>
  <c r="E158" i="16"/>
  <c r="E126" i="16"/>
  <c r="E14" i="18"/>
  <c r="J15" i="18" s="1"/>
  <c r="E14" i="16"/>
  <c r="J15" i="16" s="1"/>
  <c r="E78" i="16"/>
  <c r="J79" i="16" s="1"/>
  <c r="E110" i="16"/>
  <c r="J111" i="16" s="1"/>
  <c r="E30" i="18"/>
  <c r="J31" i="18" s="1"/>
  <c r="E46" i="18"/>
  <c r="J47" i="18" s="1"/>
  <c r="E126" i="18"/>
  <c r="J127" i="18" s="1"/>
  <c r="E78" i="18"/>
  <c r="J79" i="18" s="1"/>
  <c r="E142" i="18"/>
  <c r="J143" i="18" s="1"/>
  <c r="E158" i="18"/>
  <c r="J159" i="18" s="1"/>
  <c r="E62" i="18"/>
  <c r="J63" i="18" s="1"/>
  <c r="E110" i="20"/>
  <c r="J111" i="20" s="1"/>
  <c r="E14" i="20"/>
  <c r="J15" i="20" s="1"/>
  <c r="E94" i="20"/>
  <c r="J95" i="20" s="1"/>
  <c r="E30" i="20"/>
  <c r="J31" i="20" s="1"/>
  <c r="E78" i="20"/>
  <c r="J79" i="20" s="1"/>
  <c r="E158" i="20"/>
  <c r="J159" i="20" s="1"/>
  <c r="E30" i="19"/>
  <c r="E30" i="16"/>
  <c r="J31" i="16" s="1"/>
  <c r="E62" i="20"/>
  <c r="J63" i="20" s="1"/>
  <c r="E12" i="19"/>
  <c r="E14" i="19" s="1"/>
  <c r="J15" i="19" s="1"/>
  <c r="E46" i="20"/>
  <c r="J47" i="20" s="1"/>
  <c r="E12" i="17"/>
  <c r="E13" i="17"/>
  <c r="F46" i="16" l="1"/>
  <c r="O10" i="21" s="1"/>
  <c r="J47" i="16"/>
  <c r="E128" i="16"/>
  <c r="J127" i="16"/>
  <c r="E128" i="19"/>
  <c r="J127" i="19"/>
  <c r="E96" i="19"/>
  <c r="J95" i="19"/>
  <c r="F158" i="16"/>
  <c r="O17" i="21" s="1"/>
  <c r="J159" i="16"/>
  <c r="E64" i="19"/>
  <c r="J63" i="19"/>
  <c r="E128" i="20"/>
  <c r="J127" i="20"/>
  <c r="F94" i="16"/>
  <c r="O13" i="21" s="1"/>
  <c r="J95" i="16"/>
  <c r="F142" i="19"/>
  <c r="G16" i="21" s="1"/>
  <c r="J143" i="19"/>
  <c r="F142" i="20"/>
  <c r="O30" i="21" s="1"/>
  <c r="J143" i="20"/>
  <c r="E64" i="16"/>
  <c r="J63" i="16"/>
  <c r="F110" i="18"/>
  <c r="G28" i="21" s="1"/>
  <c r="J111" i="18"/>
  <c r="F158" i="19"/>
  <c r="G17" i="21" s="1"/>
  <c r="J159" i="19"/>
  <c r="E96" i="18"/>
  <c r="J95" i="18"/>
  <c r="F110" i="19"/>
  <c r="G14" i="21" s="1"/>
  <c r="J111" i="19"/>
  <c r="E32" i="19"/>
  <c r="J31" i="19"/>
  <c r="F142" i="16"/>
  <c r="O16" i="21" s="1"/>
  <c r="J143" i="16"/>
  <c r="E80" i="19"/>
  <c r="J79" i="19"/>
  <c r="E48" i="19"/>
  <c r="J47" i="19"/>
  <c r="E112" i="19"/>
  <c r="O32" i="21"/>
  <c r="G18" i="21"/>
  <c r="F14" i="19"/>
  <c r="G8" i="21" s="1"/>
  <c r="O18" i="21"/>
  <c r="F14" i="18"/>
  <c r="G22" i="21" s="1"/>
  <c r="G32" i="21"/>
  <c r="F126" i="20"/>
  <c r="O29" i="21" s="1"/>
  <c r="E144" i="16"/>
  <c r="F78" i="19"/>
  <c r="G12" i="21" s="1"/>
  <c r="F94" i="19"/>
  <c r="G13" i="21" s="1"/>
  <c r="E48" i="16"/>
  <c r="E16" i="18"/>
  <c r="E160" i="16"/>
  <c r="F62" i="16"/>
  <c r="O11" i="21" s="1"/>
  <c r="E160" i="19"/>
  <c r="F126" i="19"/>
  <c r="G15" i="21" s="1"/>
  <c r="E144" i="19"/>
  <c r="E144" i="20"/>
  <c r="F62" i="19"/>
  <c r="G11" i="21" s="1"/>
  <c r="E96" i="16"/>
  <c r="F126" i="16"/>
  <c r="O15" i="21" s="1"/>
  <c r="E112" i="18"/>
  <c r="F94" i="18"/>
  <c r="G27" i="21" s="1"/>
  <c r="F30" i="16"/>
  <c r="O9" i="21" s="1"/>
  <c r="E32" i="16"/>
  <c r="F78" i="16"/>
  <c r="O12" i="21" s="1"/>
  <c r="E80" i="16"/>
  <c r="N18" i="21" s="1"/>
  <c r="E112" i="16"/>
  <c r="F110" i="16"/>
  <c r="O14" i="21" s="1"/>
  <c r="E16" i="16"/>
  <c r="F14" i="16"/>
  <c r="O8" i="21" s="1"/>
  <c r="E80" i="18"/>
  <c r="F78" i="18"/>
  <c r="G26" i="21" s="1"/>
  <c r="E64" i="18"/>
  <c r="F62" i="18"/>
  <c r="G25" i="21" s="1"/>
  <c r="F126" i="18"/>
  <c r="G29" i="21" s="1"/>
  <c r="E128" i="18"/>
  <c r="E160" i="18"/>
  <c r="F158" i="18"/>
  <c r="G31" i="21" s="1"/>
  <c r="E48" i="18"/>
  <c r="F46" i="18"/>
  <c r="G24" i="21" s="1"/>
  <c r="E32" i="18"/>
  <c r="F30" i="18"/>
  <c r="G23" i="21" s="1"/>
  <c r="E144" i="18"/>
  <c r="F142" i="18"/>
  <c r="G30" i="21" s="1"/>
  <c r="F62" i="20"/>
  <c r="O25" i="21" s="1"/>
  <c r="E64" i="20"/>
  <c r="F46" i="20"/>
  <c r="O24" i="21" s="1"/>
  <c r="E48" i="20"/>
  <c r="F158" i="20"/>
  <c r="O31" i="21" s="1"/>
  <c r="E160" i="20"/>
  <c r="E80" i="20"/>
  <c r="F78" i="20"/>
  <c r="O26" i="21" s="1"/>
  <c r="F110" i="20"/>
  <c r="O28" i="21" s="1"/>
  <c r="E112" i="20"/>
  <c r="F30" i="20"/>
  <c r="O23" i="21" s="1"/>
  <c r="E32" i="20"/>
  <c r="F14" i="20"/>
  <c r="O22" i="21" s="1"/>
  <c r="E16" i="20"/>
  <c r="E96" i="20"/>
  <c r="F94" i="20"/>
  <c r="O27" i="21" s="1"/>
  <c r="F30" i="19"/>
  <c r="G9" i="21" s="1"/>
  <c r="F46" i="19"/>
  <c r="G10" i="21" s="1"/>
  <c r="E16" i="19"/>
  <c r="N32" i="21" l="1"/>
  <c r="F32" i="21"/>
</calcChain>
</file>

<file path=xl/comments1.xml><?xml version="1.0" encoding="utf-8"?>
<comments xmlns="http://schemas.openxmlformats.org/spreadsheetml/2006/main">
  <authors>
    <author>Kim DeBarge</author>
  </authors>
  <commentList>
    <comment ref="K6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The garnishes field is a bit different. By entering the price of an item, like a piece of fruit, and determining the yield of garnishes per fruit, we can arrive at the true cost of each garnish.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The garnishes field is a bit different. By entering the price of an item, like a piece of fruit, and determining the yield of garnishes per fruit, we can arrive at the true cost of each garnish.</t>
        </r>
      </text>
    </comment>
  </commentList>
</comments>
</file>

<file path=xl/comments2.xml><?xml version="1.0" encoding="utf-8"?>
<comments xmlns="http://schemas.openxmlformats.org/spreadsheetml/2006/main">
  <authors>
    <author>Jason Jelicich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Jason Jelicich:</t>
        </r>
        <r>
          <rPr>
            <sz val="9"/>
            <color indexed="81"/>
            <rFont val="Tahoma"/>
            <family val="2"/>
          </rPr>
          <t xml:space="preserve">
Enter the estimated time it takes to prepare a mixed drink in your bar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Jason Jelicich:</t>
        </r>
        <r>
          <rPr>
            <sz val="9"/>
            <color indexed="81"/>
            <rFont val="Tahoma"/>
            <family val="2"/>
          </rPr>
          <t xml:space="preserve">
Enter the retail price of a mixed spirits </t>
        </r>
      </text>
    </comment>
  </commentList>
</comments>
</file>

<file path=xl/comments3.xml><?xml version="1.0" encoding="utf-8"?>
<comments xmlns="http://schemas.openxmlformats.org/spreadsheetml/2006/main">
  <authors>
    <author>Kim DeBarge</author>
    <author>Barmetrix</author>
    <author>David Domzalski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Consider how long it takes to prep this cocktail. Are special infusions, elaborately cut garnishes, etc. needed?</t>
        </r>
      </text>
    </comment>
    <comment ref="I5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15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Consider how long it takes to prep this cocktail. Are special infusions, elaborately cut garnishes, etc. needed?</t>
        </r>
      </text>
    </comment>
    <comment ref="I21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31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37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47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52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53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63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68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69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74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79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84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85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86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90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95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101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102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106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111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16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117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118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122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127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32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133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134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138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143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48" authorId="0">
      <text>
        <r>
          <rPr>
            <b/>
            <sz val="9"/>
            <color indexed="81"/>
            <rFont val="Tahoma"/>
            <family val="2"/>
          </rPr>
          <t>Barmetrix</t>
        </r>
        <r>
          <rPr>
            <sz val="9"/>
            <color indexed="81"/>
            <rFont val="Tahoma"/>
            <family val="2"/>
          </rPr>
          <t>:
Consider how long it takes to prep this cocktail. Are special infusions, elaborately cut garnishes, etc. needed?</t>
        </r>
      </text>
    </comment>
    <comment ref="I149" authorId="1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150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Do bartenders need to wash blenders, clear potential allergens, or put away specialty equipment after making this drink?</t>
        </r>
      </text>
    </comment>
    <comment ref="I154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Hurricane? Pousse-café? Enter the glass type here.</t>
        </r>
      </text>
    </comment>
    <comment ref="H159" authorId="2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</commentList>
</comments>
</file>

<file path=xl/comments4.xml><?xml version="1.0" encoding="utf-8"?>
<comments xmlns="http://schemas.openxmlformats.org/spreadsheetml/2006/main">
  <authors>
    <author>Barmetrix</author>
    <author>David Domzalski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3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4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7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9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1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1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2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3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4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4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</commentList>
</comments>
</file>

<file path=xl/comments5.xml><?xml version="1.0" encoding="utf-8"?>
<comments xmlns="http://schemas.openxmlformats.org/spreadsheetml/2006/main">
  <authors>
    <author>Barmetrix</author>
    <author>David Domzalski</author>
    <author>Kim DeBarge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3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4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7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I87" authorId="2">
      <text>
        <r>
          <rPr>
            <b/>
            <sz val="9"/>
            <color indexed="81"/>
            <rFont val="Tahoma"/>
            <family val="2"/>
          </rPr>
          <t>Kim DeBarge: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1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1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2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3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4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4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</commentList>
</comments>
</file>

<file path=xl/comments6.xml><?xml version="1.0" encoding="utf-8"?>
<comments xmlns="http://schemas.openxmlformats.org/spreadsheetml/2006/main">
  <authors>
    <author>Barmetrix</author>
    <author>David Domzalski</author>
  </authors>
  <commentList>
    <comment ref="I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2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3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4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5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7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85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95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11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17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27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33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43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  <comment ref="I149" authorId="0">
      <text>
        <r>
          <rPr>
            <b/>
            <sz val="9"/>
            <color indexed="81"/>
            <rFont val="Tahoma"/>
            <family val="2"/>
          </rPr>
          <t>Barmetrix:</t>
        </r>
        <r>
          <rPr>
            <sz val="9"/>
            <color indexed="81"/>
            <rFont val="Tahoma"/>
            <family val="2"/>
          </rPr>
          <t xml:space="preserve">
Have your best bartender time how long it takes to make the drink.</t>
        </r>
      </text>
    </comment>
    <comment ref="H159" authorId="1">
      <text>
        <r>
          <rPr>
            <b/>
            <sz val="9"/>
            <color indexed="81"/>
            <rFont val="Tahoma"/>
            <family val="2"/>
          </rPr>
          <t>David Domzalski:</t>
        </r>
        <r>
          <rPr>
            <sz val="9"/>
            <color indexed="81"/>
            <rFont val="Tahoma"/>
            <family val="2"/>
          </rPr>
          <t xml:space="preserve">
For help determining your retail price based on a target cost of goods for your cocktail, enter your target cost of goods in the cell to the right.</t>
        </r>
      </text>
    </comment>
  </commentList>
</comments>
</file>

<file path=xl/comments7.xml><?xml version="1.0" encoding="utf-8"?>
<comments xmlns="http://schemas.openxmlformats.org/spreadsheetml/2006/main">
  <authors>
    <author>Barmetrix</author>
    <author>lmostyn</author>
  </authors>
  <commentList>
    <comment ref="R7" authorId="0">
      <text>
        <r>
          <rPr>
            <sz val="9"/>
            <color indexed="81"/>
            <rFont val="Tahoma"/>
            <family val="2"/>
          </rPr>
          <t>Type the maximum number of seconds it should take to make any cocktail on your list</t>
        </r>
      </text>
    </comment>
    <comment ref="R9" authorId="1">
      <text>
        <r>
          <rPr>
            <sz val="9"/>
            <color indexed="81"/>
            <rFont val="Tahoma"/>
            <family val="2"/>
          </rPr>
          <t>Set your ingredient cost benchmark here. 30% is a good starting point.</t>
        </r>
      </text>
    </comment>
    <comment ref="R10" authorId="1">
      <text>
        <r>
          <rPr>
            <sz val="9"/>
            <color indexed="81"/>
            <rFont val="Tahoma"/>
            <family val="2"/>
          </rPr>
          <t>Rate your team's skill level here. Keep an eye on the skill level required of your cocktails. One or two more advanced drinks require additional training; three or more can cause bottlenecks and crashes!</t>
        </r>
      </text>
    </comment>
  </commentList>
</comments>
</file>

<file path=xl/sharedStrings.xml><?xml version="1.0" encoding="utf-8"?>
<sst xmlns="http://schemas.openxmlformats.org/spreadsheetml/2006/main" count="1951" uniqueCount="364">
  <si>
    <t>Crème de Cacao, White (Mcguinness)</t>
  </si>
  <si>
    <t>Crème de Cacao, Dark (Mcguinness)</t>
  </si>
  <si>
    <t>Banana, Crème de (Mcguinness)</t>
  </si>
  <si>
    <t>Bailey's Irish Cream</t>
  </si>
  <si>
    <t>Strawberry Liquor (Fragoli's) (500mL)</t>
  </si>
  <si>
    <t>Triple Sec (Henkes)</t>
  </si>
  <si>
    <t>Henkes Triple Sec</t>
  </si>
  <si>
    <t>Melon (Henkes)</t>
  </si>
  <si>
    <t>Peach Schnapps (Archer's)</t>
  </si>
  <si>
    <t>Smirnoff Citrus Vodka</t>
  </si>
  <si>
    <t>Captain Morgan Spiced Rum</t>
  </si>
  <si>
    <t>RUM</t>
  </si>
  <si>
    <t>VODKA</t>
  </si>
  <si>
    <t>GIN</t>
  </si>
  <si>
    <t>Frangelico</t>
  </si>
  <si>
    <t>SOHO Lychee</t>
  </si>
  <si>
    <t>Goldschlager</t>
  </si>
  <si>
    <t>TEQUILA</t>
  </si>
  <si>
    <t>Jagermeister</t>
  </si>
  <si>
    <t>Jose Cuervo Gold Tequila</t>
  </si>
  <si>
    <t>COST PER OUNCE</t>
  </si>
  <si>
    <t>PRODUCT</t>
  </si>
  <si>
    <t>Quantities</t>
  </si>
  <si>
    <t>Unit of Measure</t>
  </si>
  <si>
    <t>Cost per Unit</t>
  </si>
  <si>
    <t>Total Cost</t>
  </si>
  <si>
    <t>oz</t>
  </si>
  <si>
    <t>pc</t>
  </si>
  <si>
    <t>Selling Price</t>
  </si>
  <si>
    <t>Profit</t>
  </si>
  <si>
    <t>Liquor Cost</t>
  </si>
  <si>
    <t>Lime Bar Mix</t>
  </si>
  <si>
    <t>Lemon Wedge</t>
  </si>
  <si>
    <t>LIQUEURS &amp; MIXES</t>
  </si>
  <si>
    <t>Blue Curacao (Bols)</t>
  </si>
  <si>
    <t>Kahlua Coffee Liqueur</t>
  </si>
  <si>
    <t>Sour Puss Raspberry</t>
  </si>
  <si>
    <t>Pepsi</t>
  </si>
  <si>
    <t>Drink Cost</t>
  </si>
  <si>
    <t>Peppermint Schnapps (Walker's)</t>
  </si>
  <si>
    <t>Crème de Menthe, White (Mcguinness)</t>
  </si>
  <si>
    <t>L.I.I.T</t>
  </si>
  <si>
    <t>COST PER PC.</t>
  </si>
  <si>
    <t>Gross Margin</t>
  </si>
  <si>
    <t>Gin</t>
  </si>
  <si>
    <t>Complexity:</t>
  </si>
  <si>
    <t>Type:</t>
  </si>
  <si>
    <t>Intermediate</t>
  </si>
  <si>
    <t>Advanced</t>
  </si>
  <si>
    <t>Shaken</t>
  </si>
  <si>
    <t>Build</t>
  </si>
  <si>
    <t>Frozen</t>
  </si>
  <si>
    <t>Blended</t>
  </si>
  <si>
    <t>Time</t>
  </si>
  <si>
    <t>Average</t>
  </si>
  <si>
    <t>Complexity</t>
  </si>
  <si>
    <t>Benchmarks</t>
  </si>
  <si>
    <t>Cocktail Name</t>
  </si>
  <si>
    <t>Date Prepared</t>
  </si>
  <si>
    <t>Time Period</t>
  </si>
  <si>
    <t>Enter Your Venue Name Here</t>
  </si>
  <si>
    <t>Method</t>
  </si>
  <si>
    <t>Base Spirit</t>
  </si>
  <si>
    <t>Base Spirit:</t>
  </si>
  <si>
    <t>Select</t>
  </si>
  <si>
    <t>Rum</t>
  </si>
  <si>
    <t>Vodka</t>
  </si>
  <si>
    <t>Scotch</t>
  </si>
  <si>
    <t>Whiskey</t>
  </si>
  <si>
    <t>Cocktail 1</t>
  </si>
  <si>
    <t>Cocktail 2</t>
  </si>
  <si>
    <t>Cocktail 3</t>
  </si>
  <si>
    <t>Cocktail 4</t>
  </si>
  <si>
    <t>Cocktail 5</t>
  </si>
  <si>
    <t>Cocktail 6</t>
  </si>
  <si>
    <t>Cocktail 7</t>
  </si>
  <si>
    <t>Cocktail 8</t>
  </si>
  <si>
    <t>Cocktail 9</t>
  </si>
  <si>
    <t>Cocktail 10</t>
  </si>
  <si>
    <t>Basic</t>
  </si>
  <si>
    <t>Insufficient Data</t>
  </si>
  <si>
    <t>For more information contact Barmetrix:</t>
  </si>
  <si>
    <t>barmetrix.com | 1.866.454.7915 | info@barmetrix.com</t>
  </si>
  <si>
    <t>[Date Range]</t>
  </si>
  <si>
    <t>Glass:</t>
  </si>
  <si>
    <t>Cocktail Menu Engineering Worksheet</t>
  </si>
  <si>
    <t>Instructions</t>
  </si>
  <si>
    <t>This worksheet will help you understand profitability and viability of your cocktail program vis-a-vis your staff's skill level. Follow instructions below.</t>
  </si>
  <si>
    <t>Once you enter product size (ounces, pieces) and cost of the product, the worksheet will automatically calculate the cost per unit (ounce or piece).</t>
  </si>
  <si>
    <t>TIP: This worksheet has space for different spirits at different price points throughout the year. Ensure you are checking prices regularly for</t>
  </si>
  <si>
    <t>spirits, mixers, juices and garnishes.</t>
  </si>
  <si>
    <t xml:space="preserve">a) Choose spirits, mixers and garnishes from the drop down menus in column A. </t>
  </si>
  <si>
    <t>b) Enter quantities of each product in the recipe in column B. The worksheet will calculate the cost of each ingredient.</t>
  </si>
  <si>
    <t>highlighted space to the right of each recipe. Also include a level of complexity, technique, base spirit, and glass.</t>
  </si>
  <si>
    <r>
      <t xml:space="preserve">a) Enter your benchmark (desired) time for production, cost as a percentage of retail price, and complexity in the </t>
    </r>
    <r>
      <rPr>
        <b/>
        <sz val="10"/>
        <rFont val="Arial"/>
        <family val="2"/>
      </rPr>
      <t>yellow highlighted spaces</t>
    </r>
    <r>
      <rPr>
        <sz val="10"/>
        <rFont val="Arial"/>
        <family val="2"/>
      </rPr>
      <t xml:space="preserve"> </t>
    </r>
  </si>
  <si>
    <t>b) Include your venue name, date prepared, and effective time period at the top of the dashboard.</t>
  </si>
  <si>
    <t>to the right of the dashboard worksheet. Cost, time, and complexity of each cocktail will show as green (meets your target), yellow (slightly</t>
  </si>
  <si>
    <t>above your target), or red (exceeds your target).</t>
  </si>
  <si>
    <t>TIP: The complexity of your list will turn green, yellow, or red as a function of the skill level you assess your team. If more than 20% of the</t>
  </si>
  <si>
    <t>cocktails on your list are above your team's skill level, your list average will turn red. Between 10-20% will turn the list average yellow -</t>
  </si>
  <si>
    <t>meaning you will need to invest some time in training to get your team up to speed.</t>
  </si>
  <si>
    <t>Tequila</t>
  </si>
  <si>
    <t>BOTTLE COST</t>
  </si>
  <si>
    <t>BOTTLE SIZE (ML)</t>
  </si>
  <si>
    <t>Prep Time (Seconds):</t>
  </si>
  <si>
    <t>Production Time (Seconds):</t>
  </si>
  <si>
    <t>Cleanup Time (Seconds):</t>
  </si>
  <si>
    <t>Total Drink Cost</t>
  </si>
  <si>
    <t>Retail Price</t>
  </si>
  <si>
    <t>Time (Seconds):</t>
  </si>
  <si>
    <t>Bourbon</t>
  </si>
  <si>
    <t>Rye</t>
  </si>
  <si>
    <t>Gin 10</t>
  </si>
  <si>
    <t>Rum 10</t>
  </si>
  <si>
    <t>Bourbon 8</t>
  </si>
  <si>
    <t>Bourbon 9</t>
  </si>
  <si>
    <t>Bourbon 10</t>
  </si>
  <si>
    <t>OTHER WHISKEY</t>
  </si>
  <si>
    <t>Whiskey 8</t>
  </si>
  <si>
    <t>Whiskey 9</t>
  </si>
  <si>
    <t>Whiskey 10</t>
  </si>
  <si>
    <t>Vodka 10</t>
  </si>
  <si>
    <t>GARNISHES</t>
  </si>
  <si>
    <t>BOURBON</t>
  </si>
  <si>
    <t>SCOTCH</t>
  </si>
  <si>
    <t>*Have your best bartender time how long it takes to make the drink.</t>
  </si>
  <si>
    <t>PIECES PER ITEM</t>
  </si>
  <si>
    <t>COST OF ITEM</t>
  </si>
  <si>
    <t>COCKTAIL MENU ENGINEERING DASHBOARD</t>
  </si>
  <si>
    <r>
      <t xml:space="preserve">1. Start by entering your ingredients into </t>
    </r>
    <r>
      <rPr>
        <b/>
        <sz val="10"/>
        <rFont val="Arial"/>
        <family val="2"/>
      </rPr>
      <t xml:space="preserve">LIGHT GREY highlighted spaces </t>
    </r>
    <r>
      <rPr>
        <sz val="10"/>
        <rFont val="Arial"/>
        <family val="2"/>
      </rPr>
      <t>on the Alcohol Cost and Mixes &amp; Garnishes tabs.</t>
    </r>
  </si>
  <si>
    <t>Helpful Hints</t>
  </si>
  <si>
    <t>Looking for some tips on how to make this worksheet work for you? Please see below.</t>
  </si>
  <si>
    <t>Price: If your bottles don't have price tags on them, check your distributor's order forms and your receipts. Also, your distributor may be able to</t>
  </si>
  <si>
    <t>provide a list of regular prices that only change quarterly or annually.</t>
  </si>
  <si>
    <t>Where should I look for size &amp; volume information on my products?</t>
  </si>
  <si>
    <t>Volume: Check for the mL note, usually in a bottom left or right corner of the back label. Standard alcohol bottles are usually 750 mL or 1000 mL.</t>
  </si>
  <si>
    <t>How do I calculate back &amp; forth between ounces &amp; mL?</t>
  </si>
  <si>
    <t>1 oz = 28 mL. So, just multiply your ounces by 28 in order to calculate milimeters. If you're interested in calculating ounces from milileters,</t>
  </si>
  <si>
    <t>just divide the number of ounces by 28. For example, 1.5 oz = 42 mL.</t>
  </si>
  <si>
    <t>Click on "VIEW" at the top of the program, and select the magnifying glass labeled "Zoom".</t>
  </si>
  <si>
    <t>My screen doesn't show the whole page I’m working on.</t>
  </si>
  <si>
    <t>Try clicking on 75% or selecting "custom" typing 80% in the "custom" field. Click OK.</t>
  </si>
  <si>
    <t>Garnish 9</t>
  </si>
  <si>
    <t>PRODUCT COST
LIQUOR AND LIQUEUR</t>
  </si>
  <si>
    <t>Bourbon 3</t>
  </si>
  <si>
    <t>Bourbon 4</t>
  </si>
  <si>
    <t>Bourbon 5</t>
  </si>
  <si>
    <t>Bourbon 6</t>
  </si>
  <si>
    <t>Bourbon 7</t>
  </si>
  <si>
    <t>Rum 5</t>
  </si>
  <si>
    <t>Rum 6</t>
  </si>
  <si>
    <t>Rum 7</t>
  </si>
  <si>
    <t>Rum 8</t>
  </si>
  <si>
    <t>Rum 9</t>
  </si>
  <si>
    <t>Gin 8</t>
  </si>
  <si>
    <t>Gin 9</t>
  </si>
  <si>
    <t>Scotch 5</t>
  </si>
  <si>
    <t>Scotch 6</t>
  </si>
  <si>
    <t>Scotch 7</t>
  </si>
  <si>
    <t>Scotch 8</t>
  </si>
  <si>
    <t>Scotch 9</t>
  </si>
  <si>
    <t>Scotch 10</t>
  </si>
  <si>
    <t>Whiskey 3</t>
  </si>
  <si>
    <t>Whiskey 4</t>
  </si>
  <si>
    <t>Whiskey 5</t>
  </si>
  <si>
    <t>Whiskey 6</t>
  </si>
  <si>
    <t>Whiskey 7</t>
  </si>
  <si>
    <t>Tequila 6</t>
  </si>
  <si>
    <t>Tequila 7</t>
  </si>
  <si>
    <t>Tequila 8</t>
  </si>
  <si>
    <t>Tequila 9</t>
  </si>
  <si>
    <t>Tequila 10</t>
  </si>
  <si>
    <t>Vodka 6</t>
  </si>
  <si>
    <t>Vodka 7</t>
  </si>
  <si>
    <t>Vodka 8</t>
  </si>
  <si>
    <t>Vodka 9</t>
  </si>
  <si>
    <t>Production Time</t>
  </si>
  <si>
    <t>Drink Retail Price</t>
  </si>
  <si>
    <t>Drinks per Minute</t>
  </si>
  <si>
    <t>Revenue/Per Minute</t>
  </si>
  <si>
    <t>Revenue/Per Second</t>
  </si>
  <si>
    <t>Revenue Per Second</t>
  </si>
  <si>
    <t>Revenue/Second</t>
  </si>
  <si>
    <t>Revenue Per Second Benchmark</t>
  </si>
  <si>
    <r>
      <t xml:space="preserve">3. Enter your recipes into the </t>
    </r>
    <r>
      <rPr>
        <b/>
        <sz val="10"/>
        <rFont val="Arial"/>
        <family val="2"/>
      </rPr>
      <t>LIGHT GREY highlighted spaces</t>
    </r>
    <r>
      <rPr>
        <sz val="10"/>
        <rFont val="Arial"/>
        <family val="2"/>
      </rPr>
      <t xml:space="preserve"> on the Menu 1 tab. Include a title with the effective date range of the cocktail menu at the top.</t>
    </r>
  </si>
  <si>
    <t>4. Get out your stopwatch! Measure the average time it takes your bartenders to prep, produce, and clean up after each cocktail and enter in the light grey</t>
  </si>
  <si>
    <t>5. Finally, in the light grey highlighted space beneath each recipe, enter the retail price of the cocktail. The worksheet will calculate the gross profit.</t>
  </si>
  <si>
    <t>6. Follow steps 2-4 for your seasonal menus on tabs Menu 2, 3 and 4.</t>
  </si>
  <si>
    <t xml:space="preserve">7. Check out how your cocktail list performs on the Dashboard tab. </t>
  </si>
  <si>
    <t xml:space="preserve">2. On the Revenue Per Second tab, enter how long a typical mixed drink takes to make and how much it costs at your venue. </t>
  </si>
  <si>
    <t>This will calculate your benchmark revenue per second.</t>
  </si>
  <si>
    <t>SAMPLE COCKTAIL MENU [SPRING]</t>
  </si>
  <si>
    <t>Moscow Mule</t>
  </si>
  <si>
    <t>Negroni</t>
  </si>
  <si>
    <t>Copper Mug</t>
  </si>
  <si>
    <t>Rocks</t>
  </si>
  <si>
    <t>COCKTAIL MENU [SUMMER]</t>
  </si>
  <si>
    <t>COCKTAIL MENU [FALL]</t>
  </si>
  <si>
    <t>COCKTAIL MENU [WINTER]</t>
  </si>
  <si>
    <t>Total Drink Cost %</t>
  </si>
  <si>
    <t>Ingredient 1</t>
  </si>
  <si>
    <t>Ingredient 2</t>
  </si>
  <si>
    <t>Ingredient 3</t>
  </si>
  <si>
    <t>Ingredient 4</t>
  </si>
  <si>
    <t>Ingredient 5</t>
  </si>
  <si>
    <t>Ingredient 6</t>
  </si>
  <si>
    <t>Ingredient 7</t>
  </si>
  <si>
    <t>Ingredient 8</t>
  </si>
  <si>
    <t>LIQUERS</t>
  </si>
  <si>
    <t>Liquer 10</t>
  </si>
  <si>
    <t>Liquer 11</t>
  </si>
  <si>
    <t>Liquer 12</t>
  </si>
  <si>
    <t>Liquer 13</t>
  </si>
  <si>
    <t>Liquer 14</t>
  </si>
  <si>
    <t>Liquer 15</t>
  </si>
  <si>
    <t>Liquer 16</t>
  </si>
  <si>
    <t>Liquer 17</t>
  </si>
  <si>
    <t>Liquer 18</t>
  </si>
  <si>
    <t>Liquer 19</t>
  </si>
  <si>
    <t>Liquer 20</t>
  </si>
  <si>
    <t>Liquer 21</t>
  </si>
  <si>
    <t>Liquer 22</t>
  </si>
  <si>
    <t>Liquer 23</t>
  </si>
  <si>
    <t>Liquer 24</t>
  </si>
  <si>
    <t>Liquer 25</t>
  </si>
  <si>
    <t>PRODUCE</t>
  </si>
  <si>
    <t>Produce 5</t>
  </si>
  <si>
    <t>Produce 6</t>
  </si>
  <si>
    <t>Produce 7</t>
  </si>
  <si>
    <t>Produce 8</t>
  </si>
  <si>
    <t>Produce 9</t>
  </si>
  <si>
    <t>Produce 10</t>
  </si>
  <si>
    <t>Garnish 10</t>
  </si>
  <si>
    <t>tanqueray</t>
  </si>
  <si>
    <t>tanqueray ten</t>
  </si>
  <si>
    <t>tanqueray old tom</t>
  </si>
  <si>
    <t>tanqueray bloomsbury</t>
  </si>
  <si>
    <t>tanqueray rangpur</t>
  </si>
  <si>
    <t>gordons</t>
  </si>
  <si>
    <t>nolets</t>
  </si>
  <si>
    <t>captain morgan white</t>
  </si>
  <si>
    <t>captain morgan spiced</t>
  </si>
  <si>
    <t>ron zacapa</t>
  </si>
  <si>
    <t>Myers's</t>
  </si>
  <si>
    <t xml:space="preserve">Bulleit </t>
  </si>
  <si>
    <t>Bulleit 10</t>
  </si>
  <si>
    <t>Johnnie Walker Red</t>
  </si>
  <si>
    <t>Johnnie Walker Black</t>
  </si>
  <si>
    <t>Johnnie Walker Blue</t>
  </si>
  <si>
    <t>Lagavulin</t>
  </si>
  <si>
    <t>Bulleit Rye</t>
  </si>
  <si>
    <t>George Dickel</t>
  </si>
  <si>
    <t>Don Julio Blanco</t>
  </si>
  <si>
    <t>Don Julio Repo</t>
  </si>
  <si>
    <t>Don Julio Anejo</t>
  </si>
  <si>
    <t>Don Julio 1942</t>
  </si>
  <si>
    <t>Peligroso Blanco</t>
  </si>
  <si>
    <t>Ketel One</t>
  </si>
  <si>
    <t>Ketel One Citroen</t>
  </si>
  <si>
    <t>Ketel One Oranje</t>
  </si>
  <si>
    <t>Smirnoff Red</t>
  </si>
  <si>
    <t>Ciroc</t>
  </si>
  <si>
    <t>Campari</t>
  </si>
  <si>
    <t>cointreau</t>
  </si>
  <si>
    <t>grand marnier</t>
  </si>
  <si>
    <t>St germain</t>
  </si>
  <si>
    <t>triple sec</t>
  </si>
  <si>
    <t>PRODUCT COST
PRODUCE AND GARNISHES</t>
  </si>
  <si>
    <t>PRODUCT COST
MIXES AND LIQUIDS</t>
  </si>
  <si>
    <t>MIXERS</t>
  </si>
  <si>
    <t>Mixer 6</t>
  </si>
  <si>
    <t>Mixer 7</t>
  </si>
  <si>
    <t>Mixer 8</t>
  </si>
  <si>
    <t>Mixer 9</t>
  </si>
  <si>
    <t>Mixer 10</t>
  </si>
  <si>
    <t>JUICES</t>
  </si>
  <si>
    <t>Juice 7</t>
  </si>
  <si>
    <t>Juice 8</t>
  </si>
  <si>
    <t>Juice 9</t>
  </si>
  <si>
    <t>Juice 10</t>
  </si>
  <si>
    <t>SYRUPS</t>
  </si>
  <si>
    <t>Syrup 8</t>
  </si>
  <si>
    <t>Syrup 9</t>
  </si>
  <si>
    <t>Syrup 10</t>
  </si>
  <si>
    <t>PUREES</t>
  </si>
  <si>
    <t>Puree 4</t>
  </si>
  <si>
    <t>Puree 5</t>
  </si>
  <si>
    <t>Puree 6</t>
  </si>
  <si>
    <t>Puree 7</t>
  </si>
  <si>
    <t>Puree 8</t>
  </si>
  <si>
    <t>Puree 9</t>
  </si>
  <si>
    <t>Puree 10</t>
  </si>
  <si>
    <t>OTHER</t>
  </si>
  <si>
    <t>Other Ingredient 6</t>
  </si>
  <si>
    <t>Other Ingredient 7</t>
  </si>
  <si>
    <t>Other Ingredient 8</t>
  </si>
  <si>
    <t>Other Ingredient 9</t>
  </si>
  <si>
    <t>Other Ingredient 10</t>
  </si>
  <si>
    <t>OTHER SPIRITS</t>
  </si>
  <si>
    <t>Other Sprit 5</t>
  </si>
  <si>
    <t>Other Sprit 6</t>
  </si>
  <si>
    <t>Other Sprit 7</t>
  </si>
  <si>
    <t>Other Sprit 8</t>
  </si>
  <si>
    <t>Other Sprit 9</t>
  </si>
  <si>
    <t>Other Sprit 10</t>
  </si>
  <si>
    <t>tonic water</t>
  </si>
  <si>
    <t>soda water</t>
  </si>
  <si>
    <t>ginger beer</t>
  </si>
  <si>
    <t>coke</t>
  </si>
  <si>
    <t>bitter lemon</t>
  </si>
  <si>
    <t>cherry liqueur</t>
  </si>
  <si>
    <t>champagne</t>
  </si>
  <si>
    <t>sparkling</t>
  </si>
  <si>
    <t>sherry</t>
  </si>
  <si>
    <t>fresh lemon</t>
  </si>
  <si>
    <t>fresh lime</t>
  </si>
  <si>
    <t>orange</t>
  </si>
  <si>
    <t>grapefruit</t>
  </si>
  <si>
    <t>cranberry</t>
  </si>
  <si>
    <t>apple</t>
  </si>
  <si>
    <t>simple syrup</t>
  </si>
  <si>
    <t>orgeat</t>
  </si>
  <si>
    <t>grenadine</t>
  </si>
  <si>
    <t>honey</t>
  </si>
  <si>
    <t>agave</t>
  </si>
  <si>
    <t>pineapple gum</t>
  </si>
  <si>
    <t>mango</t>
  </si>
  <si>
    <t>raspberry</t>
  </si>
  <si>
    <t>passionfruit</t>
  </si>
  <si>
    <t>angostura bitters</t>
  </si>
  <si>
    <t>peychaud bitters</t>
  </si>
  <si>
    <t>orange bitters</t>
  </si>
  <si>
    <t xml:space="preserve">mint </t>
  </si>
  <si>
    <t>basil</t>
  </si>
  <si>
    <t>ginger</t>
  </si>
  <si>
    <t>lemon twist</t>
  </si>
  <si>
    <t>orange twist</t>
  </si>
  <si>
    <t>cocktail cherry</t>
  </si>
  <si>
    <t>lime wedge</t>
  </si>
  <si>
    <t>lemon wedge</t>
  </si>
  <si>
    <t>orange wedge</t>
  </si>
  <si>
    <t>Long Island Iced Tea</t>
  </si>
  <si>
    <t>ketel one</t>
  </si>
  <si>
    <t>mint sprig</t>
  </si>
  <si>
    <t>basil leaf</t>
  </si>
  <si>
    <t>Sweet Vermouth</t>
  </si>
  <si>
    <t>Dry Vermouth</t>
  </si>
  <si>
    <t>Antica Formula</t>
  </si>
  <si>
    <t>campari</t>
  </si>
  <si>
    <t>Long Island Iced tea Mix</t>
  </si>
  <si>
    <t>cream</t>
  </si>
  <si>
    <t>egg</t>
  </si>
  <si>
    <t>orange flower water</t>
  </si>
  <si>
    <t>Ramos gin Fizz</t>
  </si>
  <si>
    <t>soda</t>
  </si>
  <si>
    <t>highball</t>
  </si>
  <si>
    <t>Old Fashioned</t>
  </si>
  <si>
    <t>stirred</t>
  </si>
  <si>
    <t>Gin Basil Smash</t>
  </si>
  <si>
    <t>rocks</t>
  </si>
  <si>
    <t>Highball</t>
  </si>
  <si>
    <t>Desired COG</t>
  </si>
  <si>
    <t>COG calculator</t>
  </si>
  <si>
    <t>Suggested 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</si>
</sst>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.00;[Red]\-&quot;$&quot;#,##0.00"/>
    <numFmt numFmtId="165" formatCode="_(\$* #,##0_);_(\$* \(#,##0\);_(\$* \-_);_(@_)"/>
    <numFmt numFmtId="166" formatCode="&quot;$&quot;#,##0.00"/>
    <numFmt numFmtId="167" formatCode="0.0%"/>
    <numFmt numFmtId="168" formatCode="hh:mm"/>
    <numFmt numFmtId="169" formatCode="&quot;$&quot;#,##0.00&quot;/s&quot;"/>
    <numFmt numFmtId="170" formatCode="0&quot;s&quot;"/>
    <numFmt numFmtId="172" formatCode="&quot;$&quot;#,##0.00&quot;/m&quot;"/>
    <numFmt numFmtId="173" formatCode="0.00&quot;/m&quot;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i/>
      <u/>
      <sz val="12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  <family val="2"/>
    </font>
    <font>
      <sz val="22"/>
      <name val="Arial"/>
      <family val="2"/>
    </font>
    <font>
      <b/>
      <sz val="8"/>
      <name val="Arial"/>
      <family val="2"/>
    </font>
    <font>
      <i/>
      <sz val="1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i/>
      <sz val="12"/>
      <name val="Arial"/>
      <family val="2"/>
    </font>
    <font>
      <sz val="20"/>
      <color theme="0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b/>
      <sz val="12"/>
      <color theme="0"/>
      <name val="Arial"/>
      <family val="2"/>
    </font>
    <font>
      <b/>
      <i/>
      <u/>
      <sz val="12"/>
      <color theme="1" tint="0.249977111117893"/>
      <name val="Arial"/>
      <family val="2"/>
    </font>
    <font>
      <sz val="22"/>
      <color theme="0"/>
      <name val="Arial"/>
      <family val="2"/>
    </font>
    <font>
      <i/>
      <sz val="18"/>
      <color theme="0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" fontId="1" fillId="0" borderId="0"/>
    <xf numFmtId="165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39" fillId="0" borderId="0" applyFont="0" applyFill="0" applyBorder="0" applyAlignment="0" applyProtection="0"/>
  </cellStyleXfs>
  <cellXfs count="319"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0" fontId="8" fillId="3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66" fontId="8" fillId="3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6" fontId="9" fillId="0" borderId="3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164" fontId="8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right" vertical="center"/>
    </xf>
    <xf numFmtId="164" fontId="9" fillId="0" borderId="3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164" fontId="8" fillId="3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left" vertical="center"/>
    </xf>
    <xf numFmtId="166" fontId="7" fillId="3" borderId="5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10" fontId="8" fillId="3" borderId="5" xfId="0" applyNumberFormat="1" applyFont="1" applyFill="1" applyBorder="1" applyAlignment="1">
      <alignment horizontal="right" vertical="center"/>
    </xf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13" fillId="0" borderId="34" xfId="0" applyFont="1" applyBorder="1"/>
    <xf numFmtId="0" fontId="15" fillId="0" borderId="34" xfId="0" applyFont="1" applyBorder="1"/>
    <xf numFmtId="0" fontId="1" fillId="4" borderId="24" xfId="0" applyFont="1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4" borderId="0" xfId="0" applyFont="1" applyFill="1"/>
    <xf numFmtId="0" fontId="1" fillId="4" borderId="25" xfId="0" applyFont="1" applyFill="1" applyBorder="1"/>
    <xf numFmtId="0" fontId="1" fillId="4" borderId="61" xfId="0" applyFont="1" applyFill="1" applyBorder="1"/>
    <xf numFmtId="0" fontId="1" fillId="4" borderId="27" xfId="0" applyFont="1" applyFill="1" applyBorder="1"/>
    <xf numFmtId="0" fontId="23" fillId="4" borderId="0" xfId="0" applyFont="1" applyFill="1" applyBorder="1"/>
    <xf numFmtId="0" fontId="1" fillId="4" borderId="11" xfId="0" applyFont="1" applyFill="1" applyBorder="1"/>
    <xf numFmtId="0" fontId="23" fillId="4" borderId="9" xfId="0" applyFont="1" applyFill="1" applyBorder="1"/>
    <xf numFmtId="0" fontId="1" fillId="4" borderId="10" xfId="0" applyFont="1" applyFill="1" applyBorder="1"/>
    <xf numFmtId="0" fontId="24" fillId="4" borderId="61" xfId="0" applyFont="1" applyFill="1" applyBorder="1"/>
    <xf numFmtId="0" fontId="24" fillId="4" borderId="23" xfId="0" applyFont="1" applyFill="1" applyBorder="1"/>
    <xf numFmtId="0" fontId="13" fillId="0" borderId="34" xfId="0" applyFont="1" applyBorder="1" applyProtection="1"/>
    <xf numFmtId="0" fontId="1" fillId="4" borderId="0" xfId="0" applyFont="1" applyFill="1" applyProtection="1"/>
    <xf numFmtId="0" fontId="15" fillId="0" borderId="34" xfId="0" applyFont="1" applyBorder="1" applyProtection="1"/>
    <xf numFmtId="0" fontId="1" fillId="4" borderId="23" xfId="0" applyFont="1" applyFill="1" applyBorder="1" applyProtection="1"/>
    <xf numFmtId="0" fontId="1" fillId="4" borderId="24" xfId="0" applyFont="1" applyFill="1" applyBorder="1" applyProtection="1"/>
    <xf numFmtId="0" fontId="1" fillId="4" borderId="25" xfId="0" applyFont="1" applyFill="1" applyBorder="1" applyProtection="1"/>
    <xf numFmtId="0" fontId="1" fillId="4" borderId="61" xfId="0" applyFont="1" applyFill="1" applyBorder="1" applyProtection="1"/>
    <xf numFmtId="0" fontId="1" fillId="4" borderId="0" xfId="0" applyFont="1" applyFill="1" applyBorder="1" applyProtection="1"/>
    <xf numFmtId="0" fontId="1" fillId="4" borderId="27" xfId="0" applyFont="1" applyFill="1" applyBorder="1" applyProtection="1"/>
    <xf numFmtId="0" fontId="23" fillId="4" borderId="0" xfId="0" applyFont="1" applyFill="1" applyBorder="1" applyProtection="1"/>
    <xf numFmtId="0" fontId="24" fillId="4" borderId="61" xfId="0" applyFont="1" applyFill="1" applyBorder="1" applyProtection="1"/>
    <xf numFmtId="0" fontId="1" fillId="4" borderId="11" xfId="0" applyFont="1" applyFill="1" applyBorder="1" applyProtection="1"/>
    <xf numFmtId="0" fontId="23" fillId="4" borderId="9" xfId="0" applyFont="1" applyFill="1" applyBorder="1" applyProtection="1"/>
    <xf numFmtId="0" fontId="1" fillId="4" borderId="9" xfId="0" applyFont="1" applyFill="1" applyBorder="1" applyProtection="1"/>
    <xf numFmtId="0" fontId="1" fillId="4" borderId="10" xfId="0" applyFont="1" applyFill="1" applyBorder="1" applyProtection="1"/>
    <xf numFmtId="0" fontId="6" fillId="0" borderId="37" xfId="0" applyFont="1" applyBorder="1" applyAlignment="1" applyProtection="1">
      <alignment horizontal="left"/>
      <protection hidden="1"/>
    </xf>
    <xf numFmtId="0" fontId="6" fillId="0" borderId="34" xfId="0" applyFont="1" applyBorder="1" applyAlignment="1" applyProtection="1">
      <alignment horizontal="left"/>
      <protection hidden="1"/>
    </xf>
    <xf numFmtId="0" fontId="1" fillId="0" borderId="34" xfId="0" applyFont="1" applyBorder="1" applyProtection="1">
      <protection hidden="1"/>
    </xf>
    <xf numFmtId="0" fontId="1" fillId="0" borderId="37" xfId="0" applyFont="1" applyBorder="1" applyProtection="1">
      <protection hidden="1"/>
    </xf>
    <xf numFmtId="0" fontId="33" fillId="7" borderId="20" xfId="0" applyFont="1" applyFill="1" applyBorder="1" applyAlignment="1" applyProtection="1">
      <alignment horizontal="center" vertical="center" wrapText="1"/>
      <protection hidden="1"/>
    </xf>
    <xf numFmtId="0" fontId="33" fillId="7" borderId="21" xfId="0" applyFont="1" applyFill="1" applyBorder="1" applyAlignment="1" applyProtection="1">
      <alignment horizontal="center" vertical="center" wrapText="1"/>
      <protection hidden="1"/>
    </xf>
    <xf numFmtId="1" fontId="33" fillId="7" borderId="21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13" xfId="0" applyFont="1" applyFill="1" applyBorder="1" applyAlignment="1" applyProtection="1">
      <alignment horizontal="left"/>
      <protection hidden="1"/>
    </xf>
    <xf numFmtId="1" fontId="6" fillId="0" borderId="14" xfId="0" applyNumberFormat="1" applyFont="1" applyFill="1" applyBorder="1" applyAlignment="1" applyProtection="1">
      <alignment horizontal="center" wrapText="1"/>
      <protection hidden="1"/>
    </xf>
    <xf numFmtId="0" fontId="6" fillId="8" borderId="7" xfId="0" applyFont="1" applyFill="1" applyBorder="1" applyAlignment="1" applyProtection="1">
      <alignment horizontal="center"/>
      <protection locked="0" hidden="1"/>
    </xf>
    <xf numFmtId="1" fontId="6" fillId="8" borderId="7" xfId="0" applyNumberFormat="1" applyFont="1" applyFill="1" applyBorder="1" applyAlignment="1" applyProtection="1">
      <alignment horizontal="center" wrapText="1"/>
      <protection locked="0" hidden="1"/>
    </xf>
    <xf numFmtId="164" fontId="6" fillId="8" borderId="7" xfId="0" applyNumberFormat="1" applyFont="1" applyFill="1" applyBorder="1" applyAlignment="1" applyProtection="1">
      <alignment horizontal="center" wrapText="1"/>
      <protection locked="0" hidden="1"/>
    </xf>
    <xf numFmtId="164" fontId="6" fillId="0" borderId="14" xfId="0" applyNumberFormat="1" applyFont="1" applyFill="1" applyBorder="1" applyAlignment="1" applyProtection="1">
      <alignment horizontal="center" wrapText="1"/>
      <protection hidden="1"/>
    </xf>
    <xf numFmtId="1" fontId="31" fillId="8" borderId="7" xfId="0" applyNumberFormat="1" applyFont="1" applyFill="1" applyBorder="1" applyAlignment="1" applyProtection="1">
      <alignment horizontal="center" wrapText="1"/>
      <protection hidden="1"/>
    </xf>
    <xf numFmtId="164" fontId="31" fillId="8" borderId="7" xfId="0" applyNumberFormat="1" applyFont="1" applyFill="1" applyBorder="1" applyAlignment="1" applyProtection="1">
      <alignment horizontal="center" wrapText="1"/>
      <protection hidden="1"/>
    </xf>
    <xf numFmtId="0" fontId="1" fillId="0" borderId="38" xfId="0" applyFont="1" applyBorder="1" applyProtection="1">
      <protection hidden="1"/>
    </xf>
    <xf numFmtId="0" fontId="6" fillId="0" borderId="38" xfId="0" applyFont="1" applyBorder="1" applyAlignment="1" applyProtection="1">
      <alignment horizontal="center"/>
      <protection hidden="1"/>
    </xf>
    <xf numFmtId="1" fontId="1" fillId="0" borderId="38" xfId="0" applyNumberFormat="1" applyFont="1" applyBorder="1" applyProtection="1">
      <protection hidden="1"/>
    </xf>
    <xf numFmtId="0" fontId="6" fillId="0" borderId="34" xfId="0" applyFont="1" applyBorder="1" applyAlignment="1" applyProtection="1">
      <alignment horizontal="center"/>
      <protection hidden="1"/>
    </xf>
    <xf numFmtId="1" fontId="1" fillId="0" borderId="34" xfId="0" applyNumberFormat="1" applyFont="1" applyBorder="1" applyProtection="1">
      <protection hidden="1"/>
    </xf>
    <xf numFmtId="0" fontId="26" fillId="4" borderId="39" xfId="0" applyFont="1" applyFill="1" applyBorder="1" applyAlignment="1" applyProtection="1">
      <protection hidden="1"/>
    </xf>
    <xf numFmtId="0" fontId="25" fillId="0" borderId="34" xfId="0" applyFont="1" applyBorder="1" applyProtection="1">
      <protection hidden="1"/>
    </xf>
    <xf numFmtId="0" fontId="27" fillId="4" borderId="39" xfId="0" applyFont="1" applyFill="1" applyBorder="1" applyAlignment="1" applyProtection="1">
      <alignment horizontal="left"/>
      <protection hidden="1"/>
    </xf>
    <xf numFmtId="0" fontId="27" fillId="0" borderId="34" xfId="0" applyFont="1" applyBorder="1" applyProtection="1">
      <protection hidden="1"/>
    </xf>
    <xf numFmtId="0" fontId="27" fillId="4" borderId="39" xfId="0" applyFont="1" applyFill="1" applyBorder="1" applyProtection="1">
      <protection hidden="1"/>
    </xf>
    <xf numFmtId="0" fontId="21" fillId="7" borderId="11" xfId="0" applyFont="1" applyFill="1" applyBorder="1" applyAlignment="1" applyProtection="1">
      <alignment horizontal="left"/>
      <protection hidden="1"/>
    </xf>
    <xf numFmtId="0" fontId="21" fillId="7" borderId="9" xfId="0" applyFont="1" applyFill="1" applyBorder="1" applyAlignment="1" applyProtection="1">
      <alignment horizontal="left"/>
      <protection hidden="1"/>
    </xf>
    <xf numFmtId="164" fontId="21" fillId="7" borderId="9" xfId="0" applyNumberFormat="1" applyFont="1" applyFill="1" applyBorder="1" applyAlignment="1" applyProtection="1">
      <alignment horizontal="left"/>
      <protection hidden="1"/>
    </xf>
    <xf numFmtId="0" fontId="1" fillId="4" borderId="39" xfId="0" applyFont="1" applyFill="1" applyBorder="1" applyProtection="1">
      <protection hidden="1"/>
    </xf>
    <xf numFmtId="0" fontId="35" fillId="7" borderId="8" xfId="0" applyFont="1" applyFill="1" applyBorder="1" applyAlignment="1" applyProtection="1">
      <alignment horizontal="center" vertical="center" wrapText="1"/>
      <protection hidden="1"/>
    </xf>
    <xf numFmtId="164" fontId="35" fillId="7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Fill="1" applyBorder="1" applyAlignment="1" applyProtection="1">
      <alignment horizontal="left"/>
      <protection hidden="1"/>
    </xf>
    <xf numFmtId="0" fontId="6" fillId="0" borderId="40" xfId="0" applyFont="1" applyBorder="1" applyAlignment="1" applyProtection="1">
      <alignment horizontal="center" wrapText="1"/>
      <protection hidden="1"/>
    </xf>
    <xf numFmtId="164" fontId="6" fillId="0" borderId="40" xfId="0" applyNumberFormat="1" applyFont="1" applyBorder="1" applyAlignment="1" applyProtection="1">
      <alignment horizontal="center" wrapText="1"/>
      <protection hidden="1"/>
    </xf>
    <xf numFmtId="0" fontId="1" fillId="4" borderId="34" xfId="0" applyFont="1" applyFill="1" applyBorder="1" applyProtection="1">
      <protection hidden="1"/>
    </xf>
    <xf numFmtId="0" fontId="36" fillId="0" borderId="7" xfId="0" applyFont="1" applyFill="1" applyBorder="1" applyAlignment="1" applyProtection="1">
      <alignment horizontal="left"/>
      <protection hidden="1"/>
    </xf>
    <xf numFmtId="0" fontId="6" fillId="0" borderId="7" xfId="0" applyFont="1" applyBorder="1" applyAlignment="1" applyProtection="1">
      <alignment horizontal="center" wrapText="1"/>
      <protection locked="0" hidden="1"/>
    </xf>
    <xf numFmtId="164" fontId="6" fillId="0" borderId="7" xfId="0" applyNumberFormat="1" applyFont="1" applyBorder="1" applyAlignment="1" applyProtection="1">
      <alignment horizontal="center" wrapText="1"/>
      <protection locked="0"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36" fillId="0" borderId="7" xfId="0" applyFont="1" applyBorder="1" applyAlignment="1" applyProtection="1">
      <alignment horizontal="left"/>
      <protection hidden="1"/>
    </xf>
    <xf numFmtId="0" fontId="6" fillId="0" borderId="7" xfId="0" applyFont="1" applyFill="1" applyBorder="1" applyAlignment="1" applyProtection="1">
      <alignment horizontal="center"/>
      <protection locked="0" hidden="1"/>
    </xf>
    <xf numFmtId="164" fontId="1" fillId="0" borderId="34" xfId="0" applyNumberFormat="1" applyFont="1" applyBorder="1" applyProtection="1">
      <protection hidden="1"/>
    </xf>
    <xf numFmtId="0" fontId="17" fillId="4" borderId="49" xfId="0" applyFont="1" applyFill="1" applyBorder="1" applyAlignment="1" applyProtection="1">
      <alignment vertical="center"/>
      <protection hidden="1"/>
    </xf>
    <xf numFmtId="0" fontId="17" fillId="4" borderId="47" xfId="0" applyFont="1" applyFill="1" applyBorder="1" applyAlignment="1" applyProtection="1">
      <alignment vertical="center"/>
      <protection hidden="1"/>
    </xf>
    <xf numFmtId="0" fontId="16" fillId="4" borderId="47" xfId="0" applyFont="1" applyFill="1" applyBorder="1" applyAlignment="1" applyProtection="1">
      <alignment vertical="center"/>
      <protection hidden="1"/>
    </xf>
    <xf numFmtId="1" fontId="16" fillId="4" borderId="47" xfId="0" applyNumberFormat="1" applyFont="1" applyFill="1" applyBorder="1" applyAlignment="1" applyProtection="1">
      <alignment vertical="center"/>
      <protection locked="0" hidden="1"/>
    </xf>
    <xf numFmtId="0" fontId="18" fillId="4" borderId="56" xfId="0" applyNumberFormat="1" applyFont="1" applyFill="1" applyBorder="1" applyAlignment="1" applyProtection="1">
      <alignment horizontal="left" vertical="center"/>
      <protection hidden="1"/>
    </xf>
    <xf numFmtId="0" fontId="16" fillId="4" borderId="51" xfId="0" applyFont="1" applyFill="1" applyBorder="1" applyAlignment="1" applyProtection="1">
      <alignment horizontal="center" vertical="center"/>
      <protection hidden="1"/>
    </xf>
    <xf numFmtId="0" fontId="16" fillId="4" borderId="51" xfId="0" applyNumberFormat="1" applyFont="1" applyFill="1" applyBorder="1" applyAlignment="1" applyProtection="1">
      <alignment horizontal="center" vertical="center"/>
      <protection hidden="1"/>
    </xf>
    <xf numFmtId="164" fontId="16" fillId="4" borderId="51" xfId="0" applyNumberFormat="1" applyFont="1" applyFill="1" applyBorder="1" applyAlignment="1" applyProtection="1">
      <alignment horizontal="right" vertical="center"/>
      <protection hidden="1"/>
    </xf>
    <xf numFmtId="166" fontId="16" fillId="4" borderId="51" xfId="0" applyNumberFormat="1" applyFont="1" applyFill="1" applyBorder="1" applyAlignment="1" applyProtection="1">
      <alignment vertical="center"/>
      <protection hidden="1"/>
    </xf>
    <xf numFmtId="0" fontId="33" fillId="7" borderId="12" xfId="0" applyNumberFormat="1" applyFont="1" applyFill="1" applyBorder="1" applyAlignment="1" applyProtection="1">
      <alignment horizontal="left" vertical="center"/>
      <protection locked="0" hidden="1"/>
    </xf>
    <xf numFmtId="0" fontId="16" fillId="4" borderId="48" xfId="0" applyFont="1" applyFill="1" applyBorder="1" applyAlignment="1" applyProtection="1">
      <alignment horizontal="center" vertical="center"/>
      <protection hidden="1"/>
    </xf>
    <xf numFmtId="0" fontId="16" fillId="4" borderId="48" xfId="0" applyNumberFormat="1" applyFont="1" applyFill="1" applyBorder="1" applyAlignment="1" applyProtection="1">
      <alignment horizontal="center" vertical="center"/>
      <protection hidden="1"/>
    </xf>
    <xf numFmtId="164" fontId="16" fillId="4" borderId="48" xfId="0" applyNumberFormat="1" applyFont="1" applyFill="1" applyBorder="1" applyAlignment="1" applyProtection="1">
      <alignment horizontal="right" vertical="center"/>
      <protection hidden="1"/>
    </xf>
    <xf numFmtId="166" fontId="16" fillId="4" borderId="48" xfId="0" applyNumberFormat="1" applyFont="1" applyFill="1" applyBorder="1" applyAlignment="1" applyProtection="1">
      <alignment vertical="center"/>
      <protection hidden="1"/>
    </xf>
    <xf numFmtId="0" fontId="16" fillId="4" borderId="48" xfId="0" applyFont="1" applyFill="1" applyBorder="1" applyAlignment="1" applyProtection="1">
      <alignment vertical="center"/>
      <protection hidden="1"/>
    </xf>
    <xf numFmtId="1" fontId="16" fillId="4" borderId="48" xfId="0" applyNumberFormat="1" applyFont="1" applyFill="1" applyBorder="1" applyAlignment="1" applyProtection="1">
      <alignment vertical="center"/>
      <protection locked="0" hidden="1"/>
    </xf>
    <xf numFmtId="0" fontId="35" fillId="7" borderId="6" xfId="0" applyFont="1" applyFill="1" applyBorder="1" applyAlignment="1" applyProtection="1">
      <alignment vertical="center"/>
      <protection hidden="1"/>
    </xf>
    <xf numFmtId="0" fontId="35" fillId="7" borderId="6" xfId="0" applyNumberFormat="1" applyFont="1" applyFill="1" applyBorder="1" applyAlignment="1" applyProtection="1">
      <alignment vertical="center"/>
      <protection hidden="1"/>
    </xf>
    <xf numFmtId="164" fontId="35" fillId="7" borderId="6" xfId="0" applyNumberFormat="1" applyFont="1" applyFill="1" applyBorder="1" applyAlignment="1" applyProtection="1">
      <alignment horizontal="center" vertical="center"/>
      <protection hidden="1"/>
    </xf>
    <xf numFmtId="0" fontId="35" fillId="7" borderId="6" xfId="0" applyFont="1" applyFill="1" applyBorder="1" applyAlignment="1" applyProtection="1">
      <alignment horizontal="center" vertical="center"/>
      <protection hidden="1"/>
    </xf>
    <xf numFmtId="0" fontId="17" fillId="4" borderId="52" xfId="0" applyFont="1" applyFill="1" applyBorder="1" applyAlignment="1" applyProtection="1">
      <alignment vertical="center"/>
      <protection hidden="1"/>
    </xf>
    <xf numFmtId="0" fontId="16" fillId="4" borderId="32" xfId="0" applyFont="1" applyFill="1" applyBorder="1" applyAlignment="1" applyProtection="1">
      <alignment vertical="center"/>
      <protection hidden="1"/>
    </xf>
    <xf numFmtId="164" fontId="16" fillId="4" borderId="14" xfId="0" applyNumberFormat="1" applyFont="1" applyFill="1" applyBorder="1" applyAlignment="1" applyProtection="1">
      <alignment horizontal="right" vertical="center"/>
      <protection hidden="1"/>
    </xf>
    <xf numFmtId="166" fontId="16" fillId="4" borderId="15" xfId="0" applyNumberFormat="1" applyFont="1" applyFill="1" applyBorder="1" applyAlignment="1" applyProtection="1">
      <alignment vertical="center"/>
      <protection hidden="1"/>
    </xf>
    <xf numFmtId="0" fontId="16" fillId="4" borderId="16" xfId="0" applyFont="1" applyFill="1" applyBorder="1" applyAlignment="1" applyProtection="1">
      <alignment vertical="center"/>
      <protection hidden="1"/>
    </xf>
    <xf numFmtId="1" fontId="16" fillId="8" borderId="17" xfId="0" applyNumberFormat="1" applyFont="1" applyFill="1" applyBorder="1" applyAlignment="1" applyProtection="1">
      <alignment vertical="center"/>
      <protection locked="0" hidden="1"/>
    </xf>
    <xf numFmtId="0" fontId="16" fillId="4" borderId="26" xfId="0" applyFont="1" applyFill="1" applyBorder="1" applyAlignment="1" applyProtection="1">
      <alignment vertical="center"/>
      <protection hidden="1"/>
    </xf>
    <xf numFmtId="1" fontId="16" fillId="8" borderId="19" xfId="0" applyNumberFormat="1" applyFont="1" applyFill="1" applyBorder="1" applyAlignment="1" applyProtection="1">
      <alignment vertical="center"/>
      <protection locked="0" hidden="1"/>
    </xf>
    <xf numFmtId="0" fontId="16" fillId="4" borderId="0" xfId="0" applyFont="1" applyFill="1" applyBorder="1" applyAlignment="1" applyProtection="1">
      <alignment vertical="center"/>
      <protection hidden="1"/>
    </xf>
    <xf numFmtId="166" fontId="16" fillId="4" borderId="19" xfId="0" applyNumberFormat="1" applyFont="1" applyFill="1" applyBorder="1" applyAlignment="1" applyProtection="1">
      <alignment vertical="center"/>
      <protection hidden="1"/>
    </xf>
    <xf numFmtId="1" fontId="16" fillId="4" borderId="0" xfId="0" applyNumberFormat="1" applyFont="1" applyFill="1" applyBorder="1" applyAlignment="1" applyProtection="1">
      <alignment vertical="center"/>
      <protection locked="0" hidden="1"/>
    </xf>
    <xf numFmtId="0" fontId="19" fillId="4" borderId="51" xfId="0" applyFont="1" applyFill="1" applyBorder="1" applyAlignment="1" applyProtection="1">
      <alignment vertical="center"/>
      <protection hidden="1"/>
    </xf>
    <xf numFmtId="0" fontId="16" fillId="4" borderId="53" xfId="0" applyNumberFormat="1" applyFont="1" applyFill="1" applyBorder="1" applyAlignment="1" applyProtection="1">
      <alignment horizontal="center" vertical="center"/>
      <protection hidden="1"/>
    </xf>
    <xf numFmtId="164" fontId="35" fillId="7" borderId="8" xfId="0" applyNumberFormat="1" applyFont="1" applyFill="1" applyBorder="1" applyAlignment="1" applyProtection="1">
      <alignment vertical="center"/>
      <protection hidden="1"/>
    </xf>
    <xf numFmtId="166" fontId="35" fillId="7" borderId="8" xfId="0" applyNumberFormat="1" applyFont="1" applyFill="1" applyBorder="1" applyAlignment="1" applyProtection="1">
      <alignment horizontal="right" vertical="center"/>
      <protection hidden="1"/>
    </xf>
    <xf numFmtId="0" fontId="17" fillId="4" borderId="54" xfId="0" applyFont="1" applyFill="1" applyBorder="1" applyAlignment="1" applyProtection="1">
      <alignment vertical="center"/>
      <protection hidden="1"/>
    </xf>
    <xf numFmtId="0" fontId="17" fillId="4" borderId="51" xfId="0" applyFont="1" applyFill="1" applyBorder="1" applyAlignment="1" applyProtection="1">
      <alignment vertical="center"/>
      <protection hidden="1"/>
    </xf>
    <xf numFmtId="1" fontId="17" fillId="4" borderId="51" xfId="0" applyNumberFormat="1" applyFont="1" applyFill="1" applyBorder="1" applyAlignment="1" applyProtection="1">
      <alignment vertical="center"/>
      <protection locked="0" hidden="1"/>
    </xf>
    <xf numFmtId="0" fontId="19" fillId="4" borderId="47" xfId="0" applyFont="1" applyFill="1" applyBorder="1" applyAlignment="1" applyProtection="1">
      <alignment vertical="center"/>
      <protection hidden="1"/>
    </xf>
    <xf numFmtId="0" fontId="16" fillId="4" borderId="47" xfId="0" applyNumberFormat="1" applyFont="1" applyFill="1" applyBorder="1" applyAlignment="1" applyProtection="1">
      <alignment horizontal="center" vertical="center"/>
      <protection hidden="1"/>
    </xf>
    <xf numFmtId="0" fontId="16" fillId="4" borderId="52" xfId="0" applyNumberFormat="1" applyFont="1" applyFill="1" applyBorder="1" applyAlignment="1" applyProtection="1">
      <alignment horizontal="center" vertical="center"/>
      <protection hidden="1"/>
    </xf>
    <xf numFmtId="164" fontId="35" fillId="7" borderId="6" xfId="0" applyNumberFormat="1" applyFont="1" applyFill="1" applyBorder="1" applyAlignment="1" applyProtection="1">
      <alignment vertical="center"/>
      <protection hidden="1"/>
    </xf>
    <xf numFmtId="166" fontId="35" fillId="7" borderId="6" xfId="0" applyNumberFormat="1" applyFont="1" applyFill="1" applyBorder="1" applyAlignment="1" applyProtection="1">
      <alignment vertical="center"/>
      <protection hidden="1"/>
    </xf>
    <xf numFmtId="0" fontId="16" fillId="4" borderId="51" xfId="0" applyFont="1" applyFill="1" applyBorder="1" applyAlignment="1" applyProtection="1">
      <alignment vertical="center"/>
      <protection hidden="1"/>
    </xf>
    <xf numFmtId="164" fontId="20" fillId="4" borderId="6" xfId="0" applyNumberFormat="1" applyFont="1" applyFill="1" applyBorder="1" applyAlignment="1" applyProtection="1">
      <alignment vertical="center"/>
      <protection hidden="1"/>
    </xf>
    <xf numFmtId="166" fontId="20" fillId="4" borderId="6" xfId="0" applyNumberFormat="1" applyFont="1" applyFill="1" applyBorder="1" applyAlignment="1" applyProtection="1">
      <alignment horizontal="center" vertical="center"/>
      <protection hidden="1"/>
    </xf>
    <xf numFmtId="0" fontId="19" fillId="4" borderId="48" xfId="0" applyFont="1" applyFill="1" applyBorder="1" applyAlignment="1" applyProtection="1">
      <alignment vertical="center"/>
      <protection hidden="1"/>
    </xf>
    <xf numFmtId="164" fontId="20" fillId="4" borderId="51" xfId="0" applyNumberFormat="1" applyFont="1" applyFill="1" applyBorder="1" applyAlignment="1" applyProtection="1">
      <alignment vertical="center"/>
      <protection hidden="1"/>
    </xf>
    <xf numFmtId="166" fontId="20" fillId="4" borderId="51" xfId="0" applyNumberFormat="1" applyFont="1" applyFill="1" applyBorder="1" applyAlignment="1" applyProtection="1">
      <alignment horizontal="center" vertical="center"/>
      <protection hidden="1"/>
    </xf>
    <xf numFmtId="0" fontId="33" fillId="7" borderId="12" xfId="0" applyFont="1" applyFill="1" applyBorder="1" applyAlignment="1" applyProtection="1">
      <alignment vertical="center"/>
      <protection locked="0" hidden="1"/>
    </xf>
    <xf numFmtId="164" fontId="16" fillId="4" borderId="48" xfId="0" applyNumberFormat="1" applyFont="1" applyFill="1" applyBorder="1" applyAlignment="1" applyProtection="1">
      <alignment vertical="center"/>
      <protection hidden="1"/>
    </xf>
    <xf numFmtId="0" fontId="16" fillId="4" borderId="51" xfId="0" applyNumberFormat="1" applyFont="1" applyFill="1" applyBorder="1" applyAlignment="1" applyProtection="1">
      <alignment horizontal="left" vertical="center"/>
      <protection hidden="1"/>
    </xf>
    <xf numFmtId="1" fontId="17" fillId="4" borderId="47" xfId="0" applyNumberFormat="1" applyFont="1" applyFill="1" applyBorder="1" applyAlignment="1" applyProtection="1">
      <alignment vertical="center"/>
      <protection locked="0" hidden="1"/>
    </xf>
    <xf numFmtId="0" fontId="16" fillId="4" borderId="47" xfId="0" applyNumberFormat="1" applyFont="1" applyFill="1" applyBorder="1" applyAlignment="1" applyProtection="1">
      <alignment horizontal="left" vertical="center"/>
      <protection hidden="1"/>
    </xf>
    <xf numFmtId="0" fontId="16" fillId="4" borderId="47" xfId="0" applyFont="1" applyFill="1" applyBorder="1" applyAlignment="1" applyProtection="1">
      <alignment horizontal="center" vertical="center"/>
      <protection hidden="1"/>
    </xf>
    <xf numFmtId="10" fontId="35" fillId="7" borderId="6" xfId="0" applyNumberFormat="1" applyFont="1" applyFill="1" applyBorder="1" applyAlignment="1" applyProtection="1">
      <alignment horizontal="right" vertical="center"/>
      <protection hidden="1"/>
    </xf>
    <xf numFmtId="0" fontId="17" fillId="4" borderId="53" xfId="0" applyFont="1" applyFill="1" applyBorder="1" applyAlignment="1" applyProtection="1">
      <alignment vertical="center"/>
      <protection hidden="1"/>
    </xf>
    <xf numFmtId="40" fontId="16" fillId="4" borderId="51" xfId="0" applyNumberFormat="1" applyFont="1" applyFill="1" applyBorder="1" applyAlignment="1" applyProtection="1">
      <alignment vertical="center"/>
      <protection hidden="1"/>
    </xf>
    <xf numFmtId="0" fontId="21" fillId="4" borderId="47" xfId="0" applyFont="1" applyFill="1" applyBorder="1" applyAlignment="1" applyProtection="1">
      <alignment vertical="center"/>
      <protection hidden="1"/>
    </xf>
    <xf numFmtId="1" fontId="21" fillId="4" borderId="47" xfId="0" applyNumberFormat="1" applyFont="1" applyFill="1" applyBorder="1" applyAlignment="1" applyProtection="1">
      <alignment vertical="center"/>
      <protection locked="0" hidden="1"/>
    </xf>
    <xf numFmtId="40" fontId="16" fillId="4" borderId="47" xfId="0" applyNumberFormat="1" applyFont="1" applyFill="1" applyBorder="1" applyAlignment="1" applyProtection="1">
      <alignment vertical="center"/>
      <protection hidden="1"/>
    </xf>
    <xf numFmtId="10" fontId="1" fillId="0" borderId="34" xfId="0" applyNumberFormat="1" applyFont="1" applyBorder="1" applyProtection="1">
      <protection hidden="1"/>
    </xf>
    <xf numFmtId="168" fontId="1" fillId="0" borderId="34" xfId="0" applyNumberFormat="1" applyFont="1" applyBorder="1" applyProtection="1">
      <protection hidden="1"/>
    </xf>
    <xf numFmtId="0" fontId="38" fillId="7" borderId="34" xfId="0" applyFont="1" applyFill="1" applyBorder="1" applyProtection="1">
      <protection locked="0" hidden="1"/>
    </xf>
    <xf numFmtId="0" fontId="30" fillId="0" borderId="34" xfId="0" applyFont="1" applyFill="1" applyBorder="1" applyProtection="1">
      <protection hidden="1"/>
    </xf>
    <xf numFmtId="1" fontId="30" fillId="0" borderId="34" xfId="0" applyNumberFormat="1" applyFont="1" applyFill="1" applyBorder="1" applyProtection="1">
      <protection hidden="1"/>
    </xf>
    <xf numFmtId="0" fontId="1" fillId="0" borderId="35" xfId="0" applyFont="1" applyBorder="1" applyProtection="1">
      <protection hidden="1"/>
    </xf>
    <xf numFmtId="0" fontId="1" fillId="0" borderId="36" xfId="0" applyFont="1" applyBorder="1" applyProtection="1">
      <protection hidden="1"/>
    </xf>
    <xf numFmtId="0" fontId="35" fillId="7" borderId="6" xfId="0" applyFont="1" applyFill="1" applyBorder="1" applyProtection="1">
      <protection hidden="1"/>
    </xf>
    <xf numFmtId="0" fontId="6" fillId="8" borderId="6" xfId="0" applyFont="1" applyFill="1" applyBorder="1" applyProtection="1">
      <protection locked="0" hidden="1"/>
    </xf>
    <xf numFmtId="1" fontId="1" fillId="0" borderId="35" xfId="0" applyNumberFormat="1" applyFont="1" applyBorder="1" applyProtection="1">
      <protection hidden="1"/>
    </xf>
    <xf numFmtId="10" fontId="1" fillId="0" borderId="35" xfId="0" applyNumberFormat="1" applyFont="1" applyBorder="1" applyProtection="1">
      <protection hidden="1"/>
    </xf>
    <xf numFmtId="0" fontId="1" fillId="0" borderId="40" xfId="0" applyFont="1" applyBorder="1" applyProtection="1">
      <protection hidden="1"/>
    </xf>
    <xf numFmtId="168" fontId="1" fillId="0" borderId="35" xfId="0" applyNumberFormat="1" applyFont="1" applyBorder="1" applyProtection="1">
      <protection hidden="1"/>
    </xf>
    <xf numFmtId="0" fontId="1" fillId="0" borderId="39" xfId="0" applyFont="1" applyBorder="1" applyProtection="1">
      <protection hidden="1"/>
    </xf>
    <xf numFmtId="0" fontId="6" fillId="5" borderId="28" xfId="0" applyFont="1" applyFill="1" applyBorder="1" applyProtection="1">
      <protection hidden="1"/>
    </xf>
    <xf numFmtId="0" fontId="6" fillId="5" borderId="21" xfId="0" applyFont="1" applyFill="1" applyBorder="1" applyProtection="1">
      <protection hidden="1"/>
    </xf>
    <xf numFmtId="1" fontId="6" fillId="5" borderId="21" xfId="0" applyNumberFormat="1" applyFont="1" applyFill="1" applyBorder="1" applyProtection="1">
      <protection hidden="1"/>
    </xf>
    <xf numFmtId="10" fontId="6" fillId="5" borderId="22" xfId="0" applyNumberFormat="1" applyFont="1" applyFill="1" applyBorder="1" applyProtection="1">
      <protection hidden="1"/>
    </xf>
    <xf numFmtId="168" fontId="6" fillId="0" borderId="6" xfId="0" applyNumberFormat="1" applyFont="1" applyBorder="1" applyProtection="1">
      <protection hidden="1"/>
    </xf>
    <xf numFmtId="0" fontId="1" fillId="4" borderId="29" xfId="0" applyFont="1" applyFill="1" applyBorder="1" applyProtection="1">
      <protection hidden="1"/>
    </xf>
    <xf numFmtId="0" fontId="1" fillId="4" borderId="24" xfId="0" applyFont="1" applyFill="1" applyBorder="1" applyProtection="1">
      <protection hidden="1"/>
    </xf>
    <xf numFmtId="10" fontId="1" fillId="4" borderId="25" xfId="0" applyNumberFormat="1" applyFont="1" applyFill="1" applyBorder="1" applyProtection="1">
      <protection hidden="1"/>
    </xf>
    <xf numFmtId="0" fontId="1" fillId="4" borderId="30" xfId="0" applyFont="1" applyFill="1" applyBorder="1" applyProtection="1">
      <protection hidden="1"/>
    </xf>
    <xf numFmtId="0" fontId="1" fillId="4" borderId="0" xfId="0" applyFont="1" applyFill="1" applyBorder="1" applyProtection="1">
      <protection hidden="1"/>
    </xf>
    <xf numFmtId="10" fontId="1" fillId="4" borderId="27" xfId="0" applyNumberFormat="1" applyFont="1" applyFill="1" applyBorder="1" applyProtection="1">
      <protection hidden="1"/>
    </xf>
    <xf numFmtId="168" fontId="6" fillId="0" borderId="38" xfId="0" applyNumberFormat="1" applyFont="1" applyBorder="1" applyProtection="1">
      <protection hidden="1"/>
    </xf>
    <xf numFmtId="168" fontId="6" fillId="0" borderId="34" xfId="0" applyNumberFormat="1" applyFont="1" applyBorder="1" applyProtection="1">
      <protection hidden="1"/>
    </xf>
    <xf numFmtId="0" fontId="1" fillId="4" borderId="31" xfId="0" applyFont="1" applyFill="1" applyBorder="1" applyProtection="1">
      <protection hidden="1"/>
    </xf>
    <xf numFmtId="0" fontId="1" fillId="4" borderId="9" xfId="0" applyFont="1" applyFill="1" applyBorder="1" applyProtection="1">
      <protection hidden="1"/>
    </xf>
    <xf numFmtId="1" fontId="1" fillId="4" borderId="9" xfId="0" applyNumberFormat="1" applyFont="1" applyFill="1" applyBorder="1" applyProtection="1">
      <protection hidden="1"/>
    </xf>
    <xf numFmtId="0" fontId="6" fillId="0" borderId="40" xfId="0" applyFont="1" applyBorder="1" applyProtection="1">
      <protection hidden="1"/>
    </xf>
    <xf numFmtId="1" fontId="6" fillId="0" borderId="40" xfId="0" applyNumberFormat="1" applyFont="1" applyBorder="1" applyProtection="1">
      <protection hidden="1"/>
    </xf>
    <xf numFmtId="10" fontId="6" fillId="0" borderId="40" xfId="0" applyNumberFormat="1" applyFont="1" applyBorder="1" applyProtection="1">
      <protection hidden="1"/>
    </xf>
    <xf numFmtId="1" fontId="1" fillId="0" borderId="40" xfId="0" applyNumberFormat="1" applyFont="1" applyBorder="1" applyProtection="1">
      <protection hidden="1"/>
    </xf>
    <xf numFmtId="10" fontId="1" fillId="0" borderId="40" xfId="0" applyNumberFormat="1" applyFont="1" applyBorder="1" applyProtection="1">
      <protection hidden="1"/>
    </xf>
    <xf numFmtId="10" fontId="1" fillId="0" borderId="38" xfId="0" applyNumberFormat="1" applyFont="1" applyBorder="1" applyProtection="1">
      <protection hidden="1"/>
    </xf>
    <xf numFmtId="0" fontId="2" fillId="0" borderId="38" xfId="3" applyBorder="1" applyAlignment="1" applyProtection="1">
      <protection hidden="1"/>
    </xf>
    <xf numFmtId="0" fontId="6" fillId="8" borderId="16" xfId="0" applyFont="1" applyFill="1" applyBorder="1" applyAlignment="1" applyProtection="1">
      <alignment horizontal="left"/>
      <protection locked="0" hidden="1"/>
    </xf>
    <xf numFmtId="0" fontId="6" fillId="8" borderId="7" xfId="0" applyFont="1" applyFill="1" applyBorder="1" applyAlignment="1" applyProtection="1">
      <alignment horizontal="left"/>
      <protection locked="0" hidden="1"/>
    </xf>
    <xf numFmtId="0" fontId="16" fillId="8" borderId="13" xfId="0" applyNumberFormat="1" applyFont="1" applyFill="1" applyBorder="1" applyAlignment="1" applyProtection="1">
      <alignment horizontal="left" vertical="center"/>
      <protection locked="0" hidden="1"/>
    </xf>
    <xf numFmtId="0" fontId="16" fillId="8" borderId="7" xfId="0" applyFont="1" applyFill="1" applyBorder="1" applyAlignment="1" applyProtection="1">
      <alignment horizontal="center" vertical="center"/>
      <protection locked="0" hidden="1"/>
    </xf>
    <xf numFmtId="0" fontId="16" fillId="8" borderId="18" xfId="0" applyFont="1" applyFill="1" applyBorder="1" applyAlignment="1" applyProtection="1">
      <alignment horizontal="center" vertical="center"/>
      <protection locked="0" hidden="1"/>
    </xf>
    <xf numFmtId="0" fontId="16" fillId="8" borderId="60" xfId="0" applyFont="1" applyFill="1" applyBorder="1" applyAlignment="1" applyProtection="1">
      <alignment horizontal="center" vertical="center"/>
      <protection locked="0" hidden="1"/>
    </xf>
    <xf numFmtId="166" fontId="20" fillId="8" borderId="6" xfId="0" applyNumberFormat="1" applyFont="1" applyFill="1" applyBorder="1" applyAlignment="1" applyProtection="1">
      <alignment horizontal="center" vertical="center"/>
      <protection locked="0" hidden="1"/>
    </xf>
    <xf numFmtId="0" fontId="16" fillId="4" borderId="51" xfId="0" applyNumberFormat="1" applyFont="1" applyFill="1" applyBorder="1" applyAlignment="1" applyProtection="1">
      <alignment horizontal="left" vertical="center"/>
      <protection locked="0" hidden="1"/>
    </xf>
    <xf numFmtId="0" fontId="16" fillId="4" borderId="51" xfId="0" applyFont="1" applyFill="1" applyBorder="1" applyAlignment="1" applyProtection="1">
      <alignment horizontal="center" vertical="center"/>
      <protection locked="0" hidden="1"/>
    </xf>
    <xf numFmtId="0" fontId="30" fillId="7" borderId="34" xfId="0" applyFont="1" applyFill="1" applyBorder="1" applyProtection="1">
      <protection locked="0" hidden="1"/>
    </xf>
    <xf numFmtId="1" fontId="16" fillId="0" borderId="0" xfId="0" applyNumberFormat="1" applyFont="1" applyFill="1" applyBorder="1" applyAlignment="1" applyProtection="1">
      <alignment vertical="center"/>
      <protection locked="0" hidden="1"/>
    </xf>
    <xf numFmtId="164" fontId="1" fillId="0" borderId="37" xfId="0" applyNumberFormat="1" applyFont="1" applyBorder="1" applyProtection="1">
      <protection hidden="1"/>
    </xf>
    <xf numFmtId="166" fontId="33" fillId="7" borderId="22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15" xfId="0" applyNumberFormat="1" applyFont="1" applyFill="1" applyBorder="1" applyAlignment="1" applyProtection="1">
      <alignment horizontal="center" wrapText="1"/>
      <protection hidden="1"/>
    </xf>
    <xf numFmtId="166" fontId="6" fillId="0" borderId="17" xfId="0" applyNumberFormat="1" applyFont="1" applyFill="1" applyBorder="1" applyAlignment="1" applyProtection="1">
      <alignment horizontal="center" wrapText="1"/>
      <protection hidden="1"/>
    </xf>
    <xf numFmtId="166" fontId="31" fillId="0" borderId="17" xfId="0" applyNumberFormat="1" applyFont="1" applyBorder="1" applyAlignment="1" applyProtection="1">
      <alignment horizontal="center" wrapText="1"/>
      <protection hidden="1"/>
    </xf>
    <xf numFmtId="166" fontId="1" fillId="0" borderId="38" xfId="0" applyNumberFormat="1" applyFont="1" applyBorder="1" applyProtection="1">
      <protection hidden="1"/>
    </xf>
    <xf numFmtId="166" fontId="1" fillId="0" borderId="34" xfId="0" applyNumberFormat="1" applyFont="1" applyBorder="1" applyProtection="1">
      <protection hidden="1"/>
    </xf>
    <xf numFmtId="166" fontId="21" fillId="7" borderId="10" xfId="0" applyNumberFormat="1" applyFont="1" applyFill="1" applyBorder="1" applyAlignment="1" applyProtection="1">
      <alignment horizontal="left"/>
      <protection hidden="1"/>
    </xf>
    <xf numFmtId="166" fontId="35" fillId="7" borderId="8" xfId="0" applyNumberFormat="1" applyFont="1" applyFill="1" applyBorder="1" applyAlignment="1" applyProtection="1">
      <alignment horizontal="center" vertical="center" wrapText="1"/>
      <protection hidden="1"/>
    </xf>
    <xf numFmtId="166" fontId="6" fillId="0" borderId="40" xfId="0" applyNumberFormat="1" applyFont="1" applyBorder="1" applyAlignment="1" applyProtection="1">
      <alignment horizontal="center" wrapText="1"/>
      <protection hidden="1"/>
    </xf>
    <xf numFmtId="166" fontId="6" fillId="0" borderId="7" xfId="0" applyNumberFormat="1" applyFont="1" applyBorder="1" applyAlignment="1" applyProtection="1">
      <alignment horizontal="center" wrapText="1"/>
      <protection hidden="1"/>
    </xf>
    <xf numFmtId="166" fontId="1" fillId="4" borderId="34" xfId="0" applyNumberFormat="1" applyFont="1" applyFill="1" applyBorder="1" applyProtection="1">
      <protection hidden="1"/>
    </xf>
    <xf numFmtId="1" fontId="21" fillId="4" borderId="47" xfId="0" applyNumberFormat="1" applyFont="1" applyFill="1" applyBorder="1" applyAlignment="1" applyProtection="1">
      <alignment vertical="center"/>
      <protection hidden="1"/>
    </xf>
    <xf numFmtId="1" fontId="21" fillId="0" borderId="34" xfId="0" applyNumberFormat="1" applyFont="1" applyBorder="1" applyProtection="1">
      <protection hidden="1"/>
    </xf>
    <xf numFmtId="10" fontId="1" fillId="4" borderId="10" xfId="0" applyNumberFormat="1" applyFont="1" applyFill="1" applyBorder="1" applyProtection="1">
      <protection hidden="1"/>
    </xf>
    <xf numFmtId="10" fontId="17" fillId="4" borderId="49" xfId="0" applyNumberFormat="1" applyFont="1" applyFill="1" applyBorder="1" applyAlignment="1" applyProtection="1">
      <alignment vertical="center"/>
      <protection hidden="1"/>
    </xf>
    <xf numFmtId="10" fontId="17" fillId="4" borderId="47" xfId="0" applyNumberFormat="1" applyFont="1" applyFill="1" applyBorder="1" applyAlignment="1" applyProtection="1">
      <alignment vertical="center"/>
      <protection hidden="1"/>
    </xf>
    <xf numFmtId="10" fontId="17" fillId="4" borderId="50" xfId="0" applyNumberFormat="1" applyFont="1" applyFill="1" applyBorder="1" applyAlignment="1" applyProtection="1">
      <alignment vertical="center"/>
      <protection hidden="1"/>
    </xf>
    <xf numFmtId="10" fontId="17" fillId="4" borderId="55" xfId="0" applyNumberFormat="1" applyFont="1" applyFill="1" applyBorder="1" applyAlignment="1" applyProtection="1">
      <alignment vertical="center"/>
      <protection hidden="1"/>
    </xf>
    <xf numFmtId="170" fontId="1" fillId="4" borderId="24" xfId="0" applyNumberFormat="1" applyFont="1" applyFill="1" applyBorder="1" applyProtection="1">
      <protection hidden="1"/>
    </xf>
    <xf numFmtId="170" fontId="1" fillId="4" borderId="0" xfId="0" applyNumberFormat="1" applyFont="1" applyFill="1" applyBorder="1" applyProtection="1">
      <protection hidden="1"/>
    </xf>
    <xf numFmtId="170" fontId="1" fillId="4" borderId="9" xfId="0" applyNumberFormat="1" applyFont="1" applyFill="1" applyBorder="1" applyProtection="1">
      <protection hidden="1"/>
    </xf>
    <xf numFmtId="170" fontId="16" fillId="8" borderId="33" xfId="0" applyNumberFormat="1" applyFont="1" applyFill="1" applyBorder="1" applyAlignment="1" applyProtection="1">
      <alignment vertical="center"/>
      <protection locked="0" hidden="1"/>
    </xf>
    <xf numFmtId="170" fontId="16" fillId="8" borderId="17" xfId="0" applyNumberFormat="1" applyFont="1" applyFill="1" applyBorder="1" applyAlignment="1" applyProtection="1">
      <alignment vertical="center"/>
      <protection locked="0" hidden="1"/>
    </xf>
    <xf numFmtId="164" fontId="20" fillId="4" borderId="0" xfId="0" applyNumberFormat="1" applyFont="1" applyFill="1" applyBorder="1" applyAlignment="1" applyProtection="1">
      <alignment vertical="center"/>
      <protection hidden="1"/>
    </xf>
    <xf numFmtId="166" fontId="20" fillId="4" borderId="0" xfId="0" applyNumberFormat="1" applyFont="1" applyFill="1" applyBorder="1" applyAlignment="1" applyProtection="1">
      <alignment horizontal="center" vertical="center"/>
      <protection hidden="1"/>
    </xf>
    <xf numFmtId="169" fontId="20" fillId="4" borderId="6" xfId="0" applyNumberFormat="1" applyFont="1" applyFill="1" applyBorder="1" applyAlignment="1" applyProtection="1">
      <alignment horizontal="center" vertical="center"/>
      <protection hidden="1"/>
    </xf>
    <xf numFmtId="169" fontId="1" fillId="4" borderId="24" xfId="0" applyNumberFormat="1" applyFont="1" applyFill="1" applyBorder="1" applyProtection="1">
      <protection hidden="1"/>
    </xf>
    <xf numFmtId="169" fontId="1" fillId="4" borderId="0" xfId="0" applyNumberFormat="1" applyFont="1" applyFill="1" applyBorder="1" applyProtection="1">
      <protection hidden="1"/>
    </xf>
    <xf numFmtId="169" fontId="1" fillId="4" borderId="9" xfId="0" applyNumberFormat="1" applyFont="1" applyFill="1" applyBorder="1" applyProtection="1">
      <protection hidden="1"/>
    </xf>
    <xf numFmtId="169" fontId="1" fillId="0" borderId="38" xfId="0" applyNumberFormat="1" applyFont="1" applyBorder="1" applyProtection="1">
      <protection hidden="1"/>
    </xf>
    <xf numFmtId="166" fontId="6" fillId="6" borderId="6" xfId="0" applyNumberFormat="1" applyFont="1" applyFill="1" applyBorder="1" applyProtection="1">
      <protection hidden="1"/>
    </xf>
    <xf numFmtId="1" fontId="6" fillId="6" borderId="6" xfId="0" applyNumberFormat="1" applyFont="1" applyFill="1" applyBorder="1" applyProtection="1">
      <protection locked="0"/>
    </xf>
    <xf numFmtId="167" fontId="6" fillId="6" borderId="6" xfId="0" applyNumberFormat="1" applyFont="1" applyFill="1" applyBorder="1" applyProtection="1">
      <protection locked="0"/>
    </xf>
    <xf numFmtId="168" fontId="6" fillId="6" borderId="6" xfId="0" applyNumberFormat="1" applyFont="1" applyFill="1" applyBorder="1" applyProtection="1">
      <protection locked="0"/>
    </xf>
    <xf numFmtId="0" fontId="1" fillId="0" borderId="0" xfId="0" applyFont="1" applyBorder="1" applyProtection="1">
      <protection hidden="1"/>
    </xf>
    <xf numFmtId="0" fontId="1" fillId="4" borderId="36" xfId="0" applyFont="1" applyFill="1" applyBorder="1" applyProtection="1">
      <protection hidden="1"/>
    </xf>
    <xf numFmtId="0" fontId="33" fillId="7" borderId="23" xfId="0" applyFont="1" applyFill="1" applyBorder="1" applyAlignment="1" applyProtection="1">
      <alignment horizontal="center" vertical="center" wrapText="1"/>
      <protection hidden="1"/>
    </xf>
    <xf numFmtId="0" fontId="33" fillId="7" borderId="24" xfId="0" applyFont="1" applyFill="1" applyBorder="1" applyAlignment="1" applyProtection="1">
      <alignment horizontal="center" vertical="center" wrapText="1"/>
      <protection hidden="1"/>
    </xf>
    <xf numFmtId="1" fontId="33" fillId="7" borderId="24" xfId="0" applyNumberFormat="1" applyFont="1" applyFill="1" applyBorder="1" applyAlignment="1" applyProtection="1">
      <alignment horizontal="center" vertical="center" wrapText="1"/>
      <protection hidden="1"/>
    </xf>
    <xf numFmtId="166" fontId="33" fillId="7" borderId="25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0" xfId="0" applyNumberFormat="1" applyFont="1" applyFill="1" applyBorder="1" applyAlignment="1" applyProtection="1">
      <alignment horizontal="center" wrapText="1"/>
      <protection hidden="1"/>
    </xf>
    <xf numFmtId="0" fontId="6" fillId="0" borderId="0" xfId="0" applyFont="1" applyFill="1" applyBorder="1" applyAlignment="1" applyProtection="1">
      <alignment horizontal="center" wrapText="1"/>
      <protection hidden="1"/>
    </xf>
    <xf numFmtId="166" fontId="6" fillId="0" borderId="0" xfId="0" applyNumberFormat="1" applyFont="1" applyFill="1" applyBorder="1" applyAlignment="1" applyProtection="1">
      <alignment horizontal="center" wrapText="1"/>
      <protection hidden="1"/>
    </xf>
    <xf numFmtId="0" fontId="36" fillId="0" borderId="0" xfId="0" applyFont="1" applyFill="1" applyBorder="1" applyAlignment="1" applyProtection="1">
      <alignment horizontal="left"/>
      <protection hidden="1"/>
    </xf>
    <xf numFmtId="0" fontId="36" fillId="0" borderId="32" xfId="0" applyFont="1" applyFill="1" applyBorder="1" applyAlignment="1" applyProtection="1">
      <alignment horizontal="left"/>
      <protection hidden="1"/>
    </xf>
    <xf numFmtId="1" fontId="6" fillId="0" borderId="60" xfId="0" applyNumberFormat="1" applyFont="1" applyFill="1" applyBorder="1" applyAlignment="1" applyProtection="1">
      <alignment horizontal="center" wrapText="1"/>
      <protection hidden="1"/>
    </xf>
    <xf numFmtId="0" fontId="6" fillId="0" borderId="60" xfId="0" applyFont="1" applyFill="1" applyBorder="1" applyAlignment="1" applyProtection="1">
      <alignment horizontal="center" wrapText="1"/>
      <protection hidden="1"/>
    </xf>
    <xf numFmtId="166" fontId="6" fillId="0" borderId="33" xfId="0" applyNumberFormat="1" applyFont="1" applyFill="1" applyBorder="1" applyAlignment="1" applyProtection="1">
      <alignment horizontal="center" wrapText="1"/>
      <protection hidden="1"/>
    </xf>
    <xf numFmtId="1" fontId="1" fillId="0" borderId="37" xfId="0" applyNumberFormat="1" applyFont="1" applyBorder="1" applyProtection="1"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6" fillId="8" borderId="7" xfId="0" applyNumberFormat="1" applyFont="1" applyFill="1" applyBorder="1" applyAlignment="1" applyProtection="1">
      <alignment horizontal="center" vertical="center"/>
      <protection locked="0" hidden="1"/>
    </xf>
    <xf numFmtId="0" fontId="16" fillId="8" borderId="18" xfId="0" applyNumberFormat="1" applyFont="1" applyFill="1" applyBorder="1" applyAlignment="1" applyProtection="1">
      <alignment horizontal="center" vertical="center"/>
      <protection locked="0" hidden="1"/>
    </xf>
    <xf numFmtId="0" fontId="16" fillId="8" borderId="32" xfId="0" applyNumberFormat="1" applyFont="1" applyFill="1" applyBorder="1" applyAlignment="1" applyProtection="1">
      <alignment horizontal="left" vertical="center"/>
      <protection locked="0" hidden="1"/>
    </xf>
    <xf numFmtId="0" fontId="16" fillId="8" borderId="60" xfId="0" applyNumberFormat="1" applyFont="1" applyFill="1" applyBorder="1" applyAlignment="1" applyProtection="1">
      <alignment horizontal="center" vertical="center"/>
      <protection locked="0" hidden="1"/>
    </xf>
    <xf numFmtId="164" fontId="16" fillId="4" borderId="60" xfId="0" applyNumberFormat="1" applyFont="1" applyFill="1" applyBorder="1" applyAlignment="1" applyProtection="1">
      <alignment horizontal="right" vertical="center"/>
      <protection hidden="1"/>
    </xf>
    <xf numFmtId="166" fontId="16" fillId="4" borderId="33" xfId="0" applyNumberFormat="1" applyFont="1" applyFill="1" applyBorder="1" applyAlignment="1" applyProtection="1">
      <alignment vertical="center"/>
      <protection hidden="1"/>
    </xf>
    <xf numFmtId="0" fontId="16" fillId="8" borderId="31" xfId="0" applyNumberFormat="1" applyFont="1" applyFill="1" applyBorder="1" applyAlignment="1" applyProtection="1">
      <alignment horizontal="left" vertical="center"/>
      <protection locked="0" hidden="1"/>
    </xf>
    <xf numFmtId="164" fontId="16" fillId="4" borderId="63" xfId="0" applyNumberFormat="1" applyFont="1" applyFill="1" applyBorder="1" applyAlignment="1" applyProtection="1">
      <alignment horizontal="right" vertical="center"/>
      <protection hidden="1"/>
    </xf>
    <xf numFmtId="166" fontId="6" fillId="0" borderId="7" xfId="0" applyNumberFormat="1" applyFont="1" applyFill="1" applyBorder="1" applyAlignment="1" applyProtection="1">
      <alignment horizontal="center" wrapText="1"/>
      <protection hidden="1"/>
    </xf>
    <xf numFmtId="164" fontId="7" fillId="9" borderId="6" xfId="0" applyNumberFormat="1" applyFont="1" applyFill="1" applyBorder="1" applyAlignment="1" applyProtection="1">
      <alignment vertical="center"/>
      <protection hidden="1"/>
    </xf>
    <xf numFmtId="0" fontId="16" fillId="4" borderId="53" xfId="0" applyFont="1" applyFill="1" applyBorder="1" applyAlignment="1" applyProtection="1">
      <alignment vertical="center"/>
      <protection hidden="1"/>
    </xf>
    <xf numFmtId="1" fontId="17" fillId="4" borderId="56" xfId="0" applyNumberFormat="1" applyFont="1" applyFill="1" applyBorder="1" applyAlignment="1" applyProtection="1">
      <alignment vertical="center"/>
      <protection locked="0" hidden="1"/>
    </xf>
    <xf numFmtId="1" fontId="16" fillId="4" borderId="6" xfId="0" applyNumberFormat="1" applyFont="1" applyFill="1" applyBorder="1" applyAlignment="1" applyProtection="1">
      <alignment vertical="center"/>
      <protection locked="0" hidden="1"/>
    </xf>
    <xf numFmtId="0" fontId="17" fillId="4" borderId="50" xfId="0" applyFont="1" applyFill="1" applyBorder="1" applyAlignment="1" applyProtection="1">
      <alignment vertical="center"/>
      <protection hidden="1"/>
    </xf>
    <xf numFmtId="10" fontId="7" fillId="9" borderId="6" xfId="4" applyNumberFormat="1" applyFont="1" applyFill="1" applyBorder="1" applyAlignment="1" applyProtection="1">
      <alignment vertical="center"/>
      <protection locked="0"/>
    </xf>
    <xf numFmtId="0" fontId="30" fillId="7" borderId="0" xfId="0" applyFont="1" applyFill="1" applyAlignment="1" applyProtection="1">
      <alignment horizontal="center" vertical="center"/>
    </xf>
    <xf numFmtId="0" fontId="34" fillId="7" borderId="23" xfId="0" applyFont="1" applyFill="1" applyBorder="1" applyAlignment="1" applyProtection="1">
      <alignment horizontal="left"/>
      <protection locked="0" hidden="1"/>
    </xf>
    <xf numFmtId="0" fontId="34" fillId="7" borderId="24" xfId="0" applyFont="1" applyFill="1" applyBorder="1" applyAlignment="1" applyProtection="1">
      <alignment horizontal="left"/>
      <protection locked="0" hidden="1"/>
    </xf>
    <xf numFmtId="0" fontId="34" fillId="7" borderId="25" xfId="0" applyFont="1" applyFill="1" applyBorder="1" applyAlignment="1" applyProtection="1">
      <alignment horizontal="left"/>
      <protection locked="0" hidden="1"/>
    </xf>
    <xf numFmtId="164" fontId="22" fillId="7" borderId="61" xfId="0" applyNumberFormat="1" applyFont="1" applyFill="1" applyBorder="1" applyAlignment="1" applyProtection="1">
      <alignment horizontal="right" wrapText="1"/>
      <protection hidden="1"/>
    </xf>
    <xf numFmtId="164" fontId="22" fillId="7" borderId="0" xfId="0" applyNumberFormat="1" applyFont="1" applyFill="1" applyBorder="1" applyAlignment="1" applyProtection="1">
      <alignment horizontal="right" wrapText="1"/>
      <protection hidden="1"/>
    </xf>
    <xf numFmtId="164" fontId="22" fillId="7" borderId="62" xfId="0" applyNumberFormat="1" applyFont="1" applyFill="1" applyBorder="1" applyAlignment="1" applyProtection="1">
      <alignment horizontal="right" wrapText="1"/>
      <protection hidden="1"/>
    </xf>
    <xf numFmtId="0" fontId="14" fillId="0" borderId="41" xfId="0" applyFont="1" applyBorder="1" applyAlignment="1" applyProtection="1">
      <alignment horizontal="center"/>
      <protection hidden="1"/>
    </xf>
    <xf numFmtId="0" fontId="14" fillId="0" borderId="43" xfId="0" applyFont="1" applyBorder="1" applyAlignment="1" applyProtection="1">
      <alignment horizontal="center"/>
      <protection hidden="1"/>
    </xf>
    <xf numFmtId="0" fontId="14" fillId="0" borderId="44" xfId="0" applyFont="1" applyBorder="1" applyAlignment="1" applyProtection="1">
      <alignment horizontal="center"/>
      <protection hidden="1"/>
    </xf>
    <xf numFmtId="0" fontId="14" fillId="0" borderId="46" xfId="0" applyFont="1" applyBorder="1" applyAlignment="1" applyProtection="1">
      <alignment horizontal="center"/>
      <protection hidden="1"/>
    </xf>
    <xf numFmtId="164" fontId="22" fillId="7" borderId="27" xfId="0" applyNumberFormat="1" applyFont="1" applyFill="1" applyBorder="1" applyAlignment="1" applyProtection="1">
      <alignment horizontal="right" wrapText="1"/>
      <protection hidden="1"/>
    </xf>
    <xf numFmtId="0" fontId="32" fillId="7" borderId="23" xfId="0" applyFont="1" applyFill="1" applyBorder="1" applyAlignment="1" applyProtection="1">
      <alignment horizontal="right" wrapText="1"/>
      <protection hidden="1"/>
    </xf>
    <xf numFmtId="0" fontId="32" fillId="7" borderId="24" xfId="0" applyFont="1" applyFill="1" applyBorder="1" applyAlignment="1" applyProtection="1">
      <alignment horizontal="right" wrapText="1"/>
      <protection hidden="1"/>
    </xf>
    <xf numFmtId="0" fontId="32" fillId="7" borderId="11" xfId="0" applyFont="1" applyFill="1" applyBorder="1" applyAlignment="1" applyProtection="1">
      <alignment horizontal="right" wrapText="1"/>
      <protection hidden="1"/>
    </xf>
    <xf numFmtId="0" fontId="32" fillId="7" borderId="9" xfId="0" applyFont="1" applyFill="1" applyBorder="1" applyAlignment="1" applyProtection="1">
      <alignment horizontal="right" wrapText="1"/>
      <protection hidden="1"/>
    </xf>
    <xf numFmtId="0" fontId="33" fillId="7" borderId="57" xfId="0" applyFont="1" applyFill="1" applyBorder="1" applyAlignment="1" applyProtection="1">
      <alignment horizontal="center" vertical="center"/>
      <protection locked="0"/>
    </xf>
    <xf numFmtId="0" fontId="33" fillId="7" borderId="58" xfId="0" applyFont="1" applyFill="1" applyBorder="1" applyAlignment="1" applyProtection="1">
      <alignment horizontal="center" vertical="center"/>
      <protection locked="0"/>
    </xf>
    <xf numFmtId="0" fontId="33" fillId="7" borderId="59" xfId="0" applyFont="1" applyFill="1" applyBorder="1" applyAlignment="1" applyProtection="1">
      <alignment horizontal="center" vertical="center"/>
      <protection locked="0"/>
    </xf>
    <xf numFmtId="0" fontId="37" fillId="7" borderId="36" xfId="0" applyFont="1" applyFill="1" applyBorder="1" applyProtection="1">
      <protection hidden="1"/>
    </xf>
    <xf numFmtId="0" fontId="37" fillId="7" borderId="39" xfId="0" applyFont="1" applyFill="1" applyBorder="1" applyProtection="1">
      <protection hidden="1"/>
    </xf>
    <xf numFmtId="0" fontId="37" fillId="7" borderId="37" xfId="0" applyFont="1" applyFill="1" applyBorder="1" applyProtection="1">
      <protection hidden="1"/>
    </xf>
    <xf numFmtId="0" fontId="33" fillId="7" borderId="12" xfId="0" applyFont="1" applyFill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0" fillId="7" borderId="0" xfId="0" applyFont="1" applyFill="1" applyAlignment="1">
      <alignment horizontal="center" vertical="center"/>
    </xf>
    <xf numFmtId="172" fontId="6" fillId="0" borderId="7" xfId="0" applyNumberFormat="1" applyFont="1" applyFill="1" applyBorder="1" applyAlignment="1" applyProtection="1">
      <alignment horizontal="center"/>
      <protection hidden="1"/>
    </xf>
    <xf numFmtId="169" fontId="6" fillId="0" borderId="7" xfId="0" applyNumberFormat="1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Alignment="1" applyProtection="1">
      <alignment horizontal="left"/>
      <protection hidden="1"/>
    </xf>
    <xf numFmtId="166" fontId="6" fillId="8" borderId="7" xfId="0" applyNumberFormat="1" applyFont="1" applyFill="1" applyBorder="1" applyAlignment="1" applyProtection="1">
      <alignment horizontal="center"/>
      <protection locked="0" hidden="1"/>
    </xf>
    <xf numFmtId="170" fontId="6" fillId="8" borderId="7" xfId="0" applyNumberFormat="1" applyFont="1" applyFill="1" applyBorder="1" applyAlignment="1" applyProtection="1">
      <alignment horizontal="center"/>
      <protection locked="0" hidden="1"/>
    </xf>
    <xf numFmtId="173" fontId="6" fillId="0" borderId="7" xfId="0" applyNumberFormat="1" applyFont="1" applyFill="1" applyBorder="1" applyAlignment="1" applyProtection="1">
      <alignment horizontal="center"/>
      <protection hidden="1"/>
    </xf>
  </cellXfs>
  <cellStyles count="5">
    <cellStyle name="Comma0" xfId="1"/>
    <cellStyle name="Currency0" xfId="2"/>
    <cellStyle name="Hyperlink" xfId="3" builtinId="8"/>
    <cellStyle name="Normal" xfId="0" builtinId="0"/>
    <cellStyle name="Percent" xfId="4" builtinId="5"/>
  </cellStyles>
  <dxfs count="81"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95250</xdr:rowOff>
    </xdr:from>
    <xdr:to>
      <xdr:col>19</xdr:col>
      <xdr:colOff>514350</xdr:colOff>
      <xdr:row>1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95250"/>
          <a:ext cx="2933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152400</xdr:rowOff>
    </xdr:from>
    <xdr:to>
      <xdr:col>1</xdr:col>
      <xdr:colOff>309563</xdr:colOff>
      <xdr:row>3</xdr:row>
      <xdr:rowOff>28575</xdr:rowOff>
    </xdr:to>
    <xdr:pic>
      <xdr:nvPicPr>
        <xdr:cNvPr id="5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66725"/>
          <a:ext cx="293846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85725</xdr:colOff>
      <xdr:row>1</xdr:row>
      <xdr:rowOff>142875</xdr:rowOff>
    </xdr:from>
    <xdr:ext cx="2938463" cy="333375"/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57200"/>
          <a:ext cx="293846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85725</xdr:colOff>
      <xdr:row>1</xdr:row>
      <xdr:rowOff>142875</xdr:rowOff>
    </xdr:from>
    <xdr:ext cx="2938463" cy="333375"/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57200"/>
          <a:ext cx="2938463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47625</xdr:rowOff>
    </xdr:from>
    <xdr:to>
      <xdr:col>8</xdr:col>
      <xdr:colOff>714375</xdr:colOff>
      <xdr:row>1</xdr:row>
      <xdr:rowOff>66675</xdr:rowOff>
    </xdr:to>
    <xdr:pic>
      <xdr:nvPicPr>
        <xdr:cNvPr id="30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47625"/>
          <a:ext cx="2933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28575</xdr:rowOff>
    </xdr:from>
    <xdr:to>
      <xdr:col>8</xdr:col>
      <xdr:colOff>685800</xdr:colOff>
      <xdr:row>1</xdr:row>
      <xdr:rowOff>38100</xdr:rowOff>
    </xdr:to>
    <xdr:pic>
      <xdr:nvPicPr>
        <xdr:cNvPr id="10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8575"/>
          <a:ext cx="2924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38100</xdr:rowOff>
    </xdr:from>
    <xdr:to>
      <xdr:col>8</xdr:col>
      <xdr:colOff>714375</xdr:colOff>
      <xdr:row>1</xdr:row>
      <xdr:rowOff>47625</xdr:rowOff>
    </xdr:to>
    <xdr:pic>
      <xdr:nvPicPr>
        <xdr:cNvPr id="4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38100"/>
          <a:ext cx="2924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0</xdr:row>
      <xdr:rowOff>38100</xdr:rowOff>
    </xdr:from>
    <xdr:to>
      <xdr:col>8</xdr:col>
      <xdr:colOff>714375</xdr:colOff>
      <xdr:row>1</xdr:row>
      <xdr:rowOff>47625</xdr:rowOff>
    </xdr:to>
    <xdr:pic>
      <xdr:nvPicPr>
        <xdr:cNvPr id="615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38100"/>
          <a:ext cx="2924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1257300</xdr:colOff>
      <xdr:row>0</xdr:row>
      <xdr:rowOff>190500</xdr:rowOff>
    </xdr:from>
    <xdr:to>
      <xdr:col>18</xdr:col>
      <xdr:colOff>295275</xdr:colOff>
      <xdr:row>1</xdr:row>
      <xdr:rowOff>190500</xdr:rowOff>
    </xdr:to>
    <xdr:pic>
      <xdr:nvPicPr>
        <xdr:cNvPr id="7181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190500"/>
          <a:ext cx="29337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95250</xdr:rowOff>
    </xdr:from>
    <xdr:to>
      <xdr:col>19</xdr:col>
      <xdr:colOff>514350</xdr:colOff>
      <xdr:row>1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95250"/>
          <a:ext cx="299466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4"/>
  <sheetViews>
    <sheetView zoomScaleNormal="100" workbookViewId="0">
      <selection activeCell="B4" sqref="B4:O5"/>
    </sheetView>
  </sheetViews>
  <sheetFormatPr defaultColWidth="9.140625" defaultRowHeight="12.75" x14ac:dyDescent="0.2"/>
  <cols>
    <col min="1" max="1" width="9.140625" style="56"/>
    <col min="2" max="15" width="9.7109375" style="56" customWidth="1"/>
    <col min="16" max="16384" width="9.140625" style="56"/>
  </cols>
  <sheetData>
    <row r="1" spans="1:15" ht="27" x14ac:dyDescent="0.35">
      <c r="A1" s="55" t="s">
        <v>85</v>
      </c>
    </row>
    <row r="2" spans="1:15" ht="23.25" x14ac:dyDescent="0.35">
      <c r="A2" s="57" t="s">
        <v>86</v>
      </c>
    </row>
    <row r="4" spans="1:15" x14ac:dyDescent="0.2">
      <c r="B4" s="287" t="s">
        <v>87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</row>
    <row r="5" spans="1:15" x14ac:dyDescent="0.2"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13.5" thickBot="1" x14ac:dyDescent="0.25"/>
    <row r="7" spans="1:15" x14ac:dyDescent="0.2">
      <c r="B7" s="58" t="s">
        <v>129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60"/>
    </row>
    <row r="8" spans="1:15" x14ac:dyDescent="0.2">
      <c r="B8" s="61" t="s">
        <v>88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</row>
    <row r="9" spans="1:15" x14ac:dyDescent="0.2">
      <c r="B9" s="61"/>
      <c r="C9" s="64" t="s">
        <v>89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</row>
    <row r="10" spans="1:15" x14ac:dyDescent="0.2">
      <c r="B10" s="61"/>
      <c r="C10" s="64" t="s">
        <v>90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</row>
    <row r="11" spans="1:15" x14ac:dyDescent="0.2">
      <c r="B11" s="61"/>
      <c r="C11" s="64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5" x14ac:dyDescent="0.2">
      <c r="B12" s="61" t="s">
        <v>189</v>
      </c>
      <c r="C12" s="64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3"/>
    </row>
    <row r="13" spans="1:15" x14ac:dyDescent="0.2">
      <c r="B13" s="61" t="s">
        <v>190</v>
      </c>
      <c r="C13" s="64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1:15" x14ac:dyDescent="0.2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 x14ac:dyDescent="0.2">
      <c r="B15" s="61" t="s">
        <v>184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x14ac:dyDescent="0.2">
      <c r="B16" s="61"/>
      <c r="C16" s="62" t="s">
        <v>91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2:15" x14ac:dyDescent="0.2">
      <c r="B17" s="61"/>
      <c r="C17" s="62" t="s">
        <v>92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</row>
    <row r="18" spans="2:15" x14ac:dyDescent="0.2"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3"/>
    </row>
    <row r="19" spans="2:15" x14ac:dyDescent="0.2">
      <c r="B19" s="61" t="s">
        <v>185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</row>
    <row r="20" spans="2:15" x14ac:dyDescent="0.2">
      <c r="B20" s="61" t="s">
        <v>93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</row>
    <row r="21" spans="2:15" x14ac:dyDescent="0.2">
      <c r="B21" s="65" t="s">
        <v>125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</row>
    <row r="22" spans="2:15" x14ac:dyDescent="0.2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3"/>
    </row>
    <row r="23" spans="2:15" x14ac:dyDescent="0.2">
      <c r="B23" s="61" t="s">
        <v>186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</row>
    <row r="24" spans="2:15" x14ac:dyDescent="0.2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3"/>
    </row>
    <row r="25" spans="2:15" x14ac:dyDescent="0.2">
      <c r="B25" s="61" t="s">
        <v>187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3"/>
    </row>
    <row r="26" spans="2:15" x14ac:dyDescent="0.2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3"/>
    </row>
    <row r="27" spans="2:15" x14ac:dyDescent="0.2">
      <c r="B27" s="61" t="s">
        <v>188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3"/>
    </row>
    <row r="28" spans="2:15" x14ac:dyDescent="0.2">
      <c r="B28" s="61"/>
      <c r="C28" s="62" t="s">
        <v>94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2:15" x14ac:dyDescent="0.2">
      <c r="B29" s="61"/>
      <c r="C29" s="62" t="s">
        <v>96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2:15" x14ac:dyDescent="0.2">
      <c r="B30" s="61"/>
      <c r="C30" s="62" t="s">
        <v>97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</row>
    <row r="31" spans="2:15" x14ac:dyDescent="0.2">
      <c r="B31" s="61"/>
      <c r="C31" s="62" t="s">
        <v>95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</row>
    <row r="32" spans="2:15" x14ac:dyDescent="0.2">
      <c r="B32" s="61"/>
      <c r="C32" s="64" t="s">
        <v>98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</row>
    <row r="33" spans="2:15" x14ac:dyDescent="0.2">
      <c r="B33" s="61"/>
      <c r="C33" s="64" t="s">
        <v>99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3"/>
    </row>
    <row r="34" spans="2:15" ht="13.5" thickBot="1" x14ac:dyDescent="0.25">
      <c r="B34" s="66"/>
      <c r="C34" s="67" t="s">
        <v>100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</row>
  </sheetData>
  <sheetProtection password="A923" sheet="1" objects="1" scenarios="1" selectLockedCells="1"/>
  <mergeCells count="1">
    <mergeCell ref="B4:O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75" zoomScaleNormal="75" workbookViewId="0">
      <selection activeCell="D6" sqref="D6"/>
    </sheetView>
  </sheetViews>
  <sheetFormatPr defaultRowHeight="12.75" x14ac:dyDescent="0.2"/>
  <cols>
    <col min="1" max="1" width="30.85546875" bestFit="1" customWidth="1"/>
    <col min="2" max="2" width="12.28515625" bestFit="1" customWidth="1"/>
    <col min="3" max="3" width="18.5703125" bestFit="1" customWidth="1"/>
    <col min="4" max="4" width="15.7109375" bestFit="1" customWidth="1"/>
    <col min="5" max="5" width="12.42578125" bestFit="1" customWidth="1"/>
  </cols>
  <sheetData>
    <row r="1" spans="1:5" s="11" customFormat="1" ht="15.75" x14ac:dyDescent="0.2">
      <c r="A1" s="35" t="s">
        <v>41</v>
      </c>
      <c r="B1" s="10" t="s">
        <v>22</v>
      </c>
      <c r="C1" s="10" t="s">
        <v>23</v>
      </c>
      <c r="D1" s="26" t="s">
        <v>24</v>
      </c>
      <c r="E1" s="21" t="s">
        <v>25</v>
      </c>
    </row>
    <row r="2" spans="1:5" s="11" customFormat="1" ht="15" x14ac:dyDescent="0.2">
      <c r="A2" s="12" t="s">
        <v>9</v>
      </c>
      <c r="B2" s="13">
        <v>0.5</v>
      </c>
      <c r="C2" s="14" t="s">
        <v>26</v>
      </c>
      <c r="D2" s="27" t="e">
        <f>Ingredients!#REF!</f>
        <v>#REF!</v>
      </c>
      <c r="E2" s="15" t="e">
        <f t="shared" ref="E2:E8" si="0">B2*D2</f>
        <v>#REF!</v>
      </c>
    </row>
    <row r="3" spans="1:5" s="11" customFormat="1" ht="15" x14ac:dyDescent="0.2">
      <c r="A3" s="12" t="s">
        <v>10</v>
      </c>
      <c r="B3" s="13">
        <v>0.5</v>
      </c>
      <c r="C3" s="14" t="s">
        <v>26</v>
      </c>
      <c r="D3" s="27">
        <f>Ingredients!D29</f>
        <v>0</v>
      </c>
      <c r="E3" s="15">
        <f t="shared" si="0"/>
        <v>0</v>
      </c>
    </row>
    <row r="4" spans="1:5" s="11" customFormat="1" ht="15" x14ac:dyDescent="0.2">
      <c r="A4" s="12" t="s">
        <v>19</v>
      </c>
      <c r="B4" s="13">
        <v>0.5</v>
      </c>
      <c r="C4" s="14" t="s">
        <v>26</v>
      </c>
      <c r="D4" s="27">
        <f>Ingredients!D68</f>
        <v>0.53232353437499991</v>
      </c>
      <c r="E4" s="15">
        <f t="shared" si="0"/>
        <v>0.26616176718749995</v>
      </c>
    </row>
    <row r="5" spans="1:5" s="11" customFormat="1" ht="15" x14ac:dyDescent="0.2">
      <c r="A5" s="12" t="s">
        <v>6</v>
      </c>
      <c r="B5" s="13">
        <v>0.5</v>
      </c>
      <c r="C5" s="14" t="s">
        <v>26</v>
      </c>
      <c r="D5" s="27">
        <f>Examples!E36</f>
        <v>0.6124797480429417</v>
      </c>
      <c r="E5" s="15">
        <f t="shared" si="0"/>
        <v>0.30623987402147085</v>
      </c>
    </row>
    <row r="6" spans="1:5" s="11" customFormat="1" ht="15" x14ac:dyDescent="0.2">
      <c r="A6" s="12" t="s">
        <v>31</v>
      </c>
      <c r="B6" s="13">
        <v>2</v>
      </c>
      <c r="C6" s="14" t="s">
        <v>26</v>
      </c>
      <c r="D6" s="27" t="e">
        <f>#REF!</f>
        <v>#REF!</v>
      </c>
      <c r="E6" s="15" t="e">
        <f t="shared" si="0"/>
        <v>#REF!</v>
      </c>
    </row>
    <row r="7" spans="1:5" s="11" customFormat="1" ht="15" x14ac:dyDescent="0.2">
      <c r="A7" s="12" t="s">
        <v>37</v>
      </c>
      <c r="B7" s="13">
        <v>1</v>
      </c>
      <c r="C7" s="14" t="s">
        <v>26</v>
      </c>
      <c r="D7" s="27" t="e">
        <f>#REF!</f>
        <v>#REF!</v>
      </c>
      <c r="E7" s="15" t="e">
        <f t="shared" si="0"/>
        <v>#REF!</v>
      </c>
    </row>
    <row r="8" spans="1:5" s="11" customFormat="1" ht="15" x14ac:dyDescent="0.2">
      <c r="A8" s="12" t="s">
        <v>32</v>
      </c>
      <c r="B8" s="13">
        <v>1</v>
      </c>
      <c r="C8" s="14" t="s">
        <v>27</v>
      </c>
      <c r="D8" s="27" t="e">
        <f>#REF!</f>
        <v>#REF!</v>
      </c>
      <c r="E8" s="15" t="e">
        <f t="shared" si="0"/>
        <v>#REF!</v>
      </c>
    </row>
    <row r="9" spans="1:5" s="11" customFormat="1" ht="15.75" x14ac:dyDescent="0.2">
      <c r="A9" s="12"/>
      <c r="B9" s="13"/>
      <c r="C9" s="36" t="e">
        <f>E9/E11</f>
        <v>#REF!</v>
      </c>
      <c r="D9" s="33" t="s">
        <v>30</v>
      </c>
      <c r="E9" s="34" t="e">
        <f>SUM(E2:E5)</f>
        <v>#REF!</v>
      </c>
    </row>
    <row r="10" spans="1:5" s="11" customFormat="1" ht="15" x14ac:dyDescent="0.2">
      <c r="A10" s="12"/>
      <c r="B10" s="13"/>
      <c r="C10" s="14"/>
      <c r="D10" s="28" t="s">
        <v>25</v>
      </c>
      <c r="E10" s="22" t="e">
        <f>SUM(E2:E8)</f>
        <v>#REF!</v>
      </c>
    </row>
    <row r="11" spans="1:5" s="11" customFormat="1" ht="15" x14ac:dyDescent="0.2">
      <c r="A11" s="17"/>
      <c r="B11" s="14"/>
      <c r="C11" s="14"/>
      <c r="D11" s="29" t="s">
        <v>28</v>
      </c>
      <c r="E11" s="16">
        <v>6.95</v>
      </c>
    </row>
    <row r="12" spans="1:5" s="11" customFormat="1" ht="15.75" x14ac:dyDescent="0.2">
      <c r="A12" s="17"/>
      <c r="B12" s="14"/>
      <c r="C12" s="14"/>
      <c r="D12" s="30" t="s">
        <v>38</v>
      </c>
      <c r="E12" s="18" t="e">
        <f>E10/E11</f>
        <v>#REF!</v>
      </c>
    </row>
    <row r="13" spans="1:5" s="11" customFormat="1" ht="15.75" x14ac:dyDescent="0.2">
      <c r="A13" s="19"/>
      <c r="B13" s="14"/>
      <c r="C13" s="14"/>
      <c r="D13" s="30" t="s">
        <v>29</v>
      </c>
      <c r="E13" s="20" t="e">
        <f>E11-E10</f>
        <v>#REF!</v>
      </c>
    </row>
    <row r="18" spans="1:5" s="1" customFormat="1" ht="20.100000000000001" customHeight="1" x14ac:dyDescent="0.25">
      <c r="A18" s="8" t="s">
        <v>33</v>
      </c>
      <c r="B18" s="9"/>
      <c r="C18" s="2"/>
      <c r="D18" s="23"/>
      <c r="E18" s="23"/>
    </row>
    <row r="19" spans="1:5" s="1" customFormat="1" ht="20.100000000000001" customHeight="1" x14ac:dyDescent="0.25">
      <c r="A19" s="5" t="s">
        <v>3</v>
      </c>
      <c r="B19" s="7">
        <v>605956</v>
      </c>
      <c r="C19" s="7">
        <v>40.154150000000001</v>
      </c>
      <c r="D19" s="24">
        <v>35.29</v>
      </c>
      <c r="E19" s="24">
        <f t="shared" ref="E19:E36" si="1">D19/C19</f>
        <v>0.87886308140005454</v>
      </c>
    </row>
    <row r="20" spans="1:5" s="1" customFormat="1" ht="20.100000000000001" customHeight="1" x14ac:dyDescent="0.25">
      <c r="A20" s="5" t="s">
        <v>2</v>
      </c>
      <c r="B20" s="7">
        <v>631218</v>
      </c>
      <c r="C20" s="4">
        <v>26.417200000000001</v>
      </c>
      <c r="D20" s="24">
        <v>12.81</v>
      </c>
      <c r="E20" s="24">
        <f t="shared" si="1"/>
        <v>0.48491134563844768</v>
      </c>
    </row>
    <row r="21" spans="1:5" s="1" customFormat="1" ht="20.100000000000001" customHeight="1" x14ac:dyDescent="0.25">
      <c r="A21" s="5" t="s">
        <v>34</v>
      </c>
      <c r="B21" s="7">
        <v>306076</v>
      </c>
      <c r="C21" s="4">
        <v>26.417200000000001</v>
      </c>
      <c r="D21" s="24">
        <v>14.09</v>
      </c>
      <c r="E21" s="24">
        <f t="shared" si="1"/>
        <v>0.53336462607694979</v>
      </c>
    </row>
    <row r="22" spans="1:5" s="1" customFormat="1" ht="20.100000000000001" customHeight="1" x14ac:dyDescent="0.25">
      <c r="A22" s="5" t="s">
        <v>1</v>
      </c>
      <c r="B22" s="7">
        <v>631416</v>
      </c>
      <c r="C22" s="4">
        <v>26.417200000000001</v>
      </c>
      <c r="D22" s="24">
        <v>17.93</v>
      </c>
      <c r="E22" s="24">
        <f t="shared" si="1"/>
        <v>0.6787244673924564</v>
      </c>
    </row>
    <row r="23" spans="1:5" s="1" customFormat="1" ht="20.100000000000001" customHeight="1" x14ac:dyDescent="0.25">
      <c r="A23" s="5" t="s">
        <v>0</v>
      </c>
      <c r="B23" s="7">
        <v>631226</v>
      </c>
      <c r="C23" s="4">
        <v>26.417200000000001</v>
      </c>
      <c r="D23" s="24">
        <v>15.8</v>
      </c>
      <c r="E23" s="24">
        <f t="shared" si="1"/>
        <v>0.59809518041276133</v>
      </c>
    </row>
    <row r="24" spans="1:5" s="1" customFormat="1" ht="20.100000000000001" customHeight="1" x14ac:dyDescent="0.25">
      <c r="A24" s="5" t="s">
        <v>40</v>
      </c>
      <c r="B24" s="7">
        <v>631432</v>
      </c>
      <c r="C24" s="4">
        <v>26.417200000000001</v>
      </c>
      <c r="D24" s="24">
        <v>17.93</v>
      </c>
      <c r="E24" s="24">
        <f t="shared" si="1"/>
        <v>0.6787244673924564</v>
      </c>
    </row>
    <row r="25" spans="1:5" s="1" customFormat="1" ht="20.100000000000001" customHeight="1" x14ac:dyDescent="0.25">
      <c r="A25" s="5" t="s">
        <v>14</v>
      </c>
      <c r="B25" s="7">
        <v>169441</v>
      </c>
      <c r="C25" s="4">
        <v>26.417200000000001</v>
      </c>
      <c r="D25" s="24">
        <v>23.91</v>
      </c>
      <c r="E25" s="24">
        <f t="shared" si="1"/>
        <v>0.90509213694108381</v>
      </c>
    </row>
    <row r="26" spans="1:5" s="1" customFormat="1" ht="20.100000000000001" customHeight="1" x14ac:dyDescent="0.25">
      <c r="A26" s="3" t="s">
        <v>16</v>
      </c>
      <c r="B26" s="6">
        <v>343145</v>
      </c>
      <c r="C26" s="4">
        <v>26.417200000000001</v>
      </c>
      <c r="D26" s="24">
        <v>24.17</v>
      </c>
      <c r="E26" s="24">
        <f t="shared" si="1"/>
        <v>0.91493420953015459</v>
      </c>
    </row>
    <row r="27" spans="1:5" s="1" customFormat="1" ht="20.100000000000001" customHeight="1" x14ac:dyDescent="0.25">
      <c r="A27" s="3" t="s">
        <v>18</v>
      </c>
      <c r="B27" s="6">
        <v>117101</v>
      </c>
      <c r="C27" s="4">
        <v>26.417200000000001</v>
      </c>
      <c r="D27" s="24">
        <v>25.24</v>
      </c>
      <c r="E27" s="24">
        <f t="shared" si="1"/>
        <v>0.95543812364671488</v>
      </c>
    </row>
    <row r="28" spans="1:5" s="1" customFormat="1" ht="20.100000000000001" customHeight="1" x14ac:dyDescent="0.25">
      <c r="A28" s="3" t="s">
        <v>18</v>
      </c>
      <c r="B28" s="6">
        <v>25999</v>
      </c>
      <c r="C28" s="7">
        <v>40.154150000000001</v>
      </c>
      <c r="D28" s="24">
        <v>37.81</v>
      </c>
      <c r="E28" s="24">
        <f t="shared" si="1"/>
        <v>0.94162122719569463</v>
      </c>
    </row>
    <row r="29" spans="1:5" s="1" customFormat="1" ht="20.100000000000001" customHeight="1" x14ac:dyDescent="0.25">
      <c r="A29" s="5" t="s">
        <v>35</v>
      </c>
      <c r="B29" s="7">
        <v>577957</v>
      </c>
      <c r="C29" s="4">
        <v>26.417200000000001</v>
      </c>
      <c r="D29" s="24">
        <v>23.91</v>
      </c>
      <c r="E29" s="24">
        <f t="shared" si="1"/>
        <v>0.90509213694108381</v>
      </c>
    </row>
    <row r="30" spans="1:5" s="1" customFormat="1" ht="20.100000000000001" customHeight="1" x14ac:dyDescent="0.25">
      <c r="A30" s="5" t="s">
        <v>7</v>
      </c>
      <c r="B30" s="7">
        <v>177956</v>
      </c>
      <c r="C30" s="4">
        <v>26.417200000000001</v>
      </c>
      <c r="D30" s="24">
        <v>16.899999999999999</v>
      </c>
      <c r="E30" s="24">
        <f t="shared" si="1"/>
        <v>0.63973471828959916</v>
      </c>
    </row>
    <row r="31" spans="1:5" s="1" customFormat="1" ht="20.100000000000001" customHeight="1" x14ac:dyDescent="0.25">
      <c r="A31" s="5" t="s">
        <v>8</v>
      </c>
      <c r="B31" s="7">
        <v>172890</v>
      </c>
      <c r="C31" s="4">
        <v>26.417200000000001</v>
      </c>
      <c r="D31" s="24">
        <v>17.079999999999998</v>
      </c>
      <c r="E31" s="24">
        <f t="shared" si="1"/>
        <v>0.6465484608512635</v>
      </c>
    </row>
    <row r="32" spans="1:5" s="1" customFormat="1" ht="20.100000000000001" customHeight="1" x14ac:dyDescent="0.25">
      <c r="A32" s="5" t="s">
        <v>39</v>
      </c>
      <c r="B32" s="7">
        <v>11262</v>
      </c>
      <c r="C32" s="4">
        <v>26.417200000000001</v>
      </c>
      <c r="D32" s="24">
        <v>17.93</v>
      </c>
      <c r="E32" s="24">
        <f t="shared" si="1"/>
        <v>0.6787244673924564</v>
      </c>
    </row>
    <row r="33" spans="1:5" s="1" customFormat="1" ht="20.100000000000001" customHeight="1" x14ac:dyDescent="0.25">
      <c r="A33" s="3" t="s">
        <v>15</v>
      </c>
      <c r="B33" s="6">
        <v>532234</v>
      </c>
      <c r="C33" s="4">
        <v>26.417200000000001</v>
      </c>
      <c r="D33" s="24">
        <v>20.92</v>
      </c>
      <c r="E33" s="24">
        <f t="shared" si="1"/>
        <v>0.79190830216677022</v>
      </c>
    </row>
    <row r="34" spans="1:5" s="1" customFormat="1" ht="20.100000000000001" customHeight="1" x14ac:dyDescent="0.25">
      <c r="A34" s="3" t="s">
        <v>36</v>
      </c>
      <c r="B34" s="6">
        <v>518670</v>
      </c>
      <c r="C34" s="4">
        <v>26.417200000000001</v>
      </c>
      <c r="D34" s="24">
        <v>16.899999999999999</v>
      </c>
      <c r="E34" s="24">
        <f t="shared" si="1"/>
        <v>0.63973471828959916</v>
      </c>
    </row>
    <row r="35" spans="1:5" s="1" customFormat="1" ht="20.100000000000001" customHeight="1" x14ac:dyDescent="0.25">
      <c r="A35" s="3" t="s">
        <v>4</v>
      </c>
      <c r="B35" s="6">
        <v>1248</v>
      </c>
      <c r="C35" s="7">
        <v>17.611470000000001</v>
      </c>
      <c r="D35" s="24">
        <v>19.41</v>
      </c>
      <c r="E35" s="24">
        <f t="shared" si="1"/>
        <v>1.102122650749767</v>
      </c>
    </row>
    <row r="36" spans="1:5" s="1" customFormat="1" ht="20.100000000000001" customHeight="1" x14ac:dyDescent="0.25">
      <c r="A36" s="31" t="s">
        <v>5</v>
      </c>
      <c r="B36" s="32">
        <v>600940</v>
      </c>
      <c r="C36" s="4">
        <v>26.417200000000001</v>
      </c>
      <c r="D36" s="25">
        <v>16.18</v>
      </c>
      <c r="E36" s="24">
        <f t="shared" si="1"/>
        <v>0.6124797480429417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3"/>
  <sheetViews>
    <sheetView workbookViewId="0">
      <selection activeCell="A15" sqref="A15"/>
    </sheetView>
  </sheetViews>
  <sheetFormatPr defaultRowHeight="12.75" x14ac:dyDescent="0.2"/>
  <cols>
    <col min="1" max="1" width="15.85546875" customWidth="1"/>
    <col min="2" max="2" width="9" style="39" customWidth="1"/>
    <col min="5" max="5" width="11.140625" bestFit="1" customWidth="1"/>
    <col min="6" max="6" width="9.140625" style="37"/>
  </cols>
  <sheetData>
    <row r="2" spans="1:7" x14ac:dyDescent="0.2">
      <c r="A2" s="38" t="s">
        <v>64</v>
      </c>
      <c r="E2" t="s">
        <v>64</v>
      </c>
      <c r="F2" s="37">
        <v>-1</v>
      </c>
      <c r="G2" t="s">
        <v>80</v>
      </c>
    </row>
    <row r="3" spans="1:7" x14ac:dyDescent="0.2">
      <c r="A3" s="38" t="s">
        <v>79</v>
      </c>
      <c r="B3" s="39">
        <f>VLOOKUP(A3,$E$3:$F$5,2,0)*1</f>
        <v>0</v>
      </c>
      <c r="E3" t="s">
        <v>79</v>
      </c>
      <c r="F3" s="37">
        <f>0*1</f>
        <v>0</v>
      </c>
      <c r="G3" t="s">
        <v>79</v>
      </c>
    </row>
    <row r="4" spans="1:7" x14ac:dyDescent="0.2">
      <c r="A4" s="38" t="s">
        <v>47</v>
      </c>
      <c r="B4" s="39">
        <f>VLOOKUP(A4,$E$3:$F$5,2,0)*1</f>
        <v>1</v>
      </c>
      <c r="E4" t="s">
        <v>47</v>
      </c>
      <c r="F4" s="37">
        <f>1*1</f>
        <v>1</v>
      </c>
      <c r="G4" t="s">
        <v>47</v>
      </c>
    </row>
    <row r="5" spans="1:7" x14ac:dyDescent="0.2">
      <c r="A5" s="38" t="s">
        <v>48</v>
      </c>
      <c r="B5" s="39">
        <f>VLOOKUP(A5,$E$3:$F$5,2,0)*1</f>
        <v>2</v>
      </c>
      <c r="E5" t="s">
        <v>48</v>
      </c>
      <c r="F5" s="37">
        <f>1*2</f>
        <v>2</v>
      </c>
      <c r="G5" t="s">
        <v>48</v>
      </c>
    </row>
    <row r="6" spans="1:7" x14ac:dyDescent="0.2">
      <c r="A6" s="38"/>
    </row>
    <row r="7" spans="1:7" x14ac:dyDescent="0.2">
      <c r="A7" s="38"/>
    </row>
    <row r="8" spans="1:7" x14ac:dyDescent="0.2">
      <c r="A8" t="s">
        <v>64</v>
      </c>
    </row>
    <row r="9" spans="1:7" x14ac:dyDescent="0.2">
      <c r="A9" t="s">
        <v>50</v>
      </c>
    </row>
    <row r="10" spans="1:7" x14ac:dyDescent="0.2">
      <c r="A10" t="s">
        <v>49</v>
      </c>
      <c r="F10" s="37" t="str">
        <f>VLOOKUP(B8,F3:G5,2,0)</f>
        <v>Basic</v>
      </c>
    </row>
    <row r="11" spans="1:7" x14ac:dyDescent="0.2">
      <c r="A11" t="s">
        <v>51</v>
      </c>
    </row>
    <row r="12" spans="1:7" x14ac:dyDescent="0.2">
      <c r="A12" t="s">
        <v>52</v>
      </c>
    </row>
    <row r="13" spans="1:7" x14ac:dyDescent="0.2">
      <c r="A13" t="s">
        <v>357</v>
      </c>
    </row>
    <row r="15" spans="1:7" x14ac:dyDescent="0.2">
      <c r="A15" t="s">
        <v>64</v>
      </c>
    </row>
    <row r="16" spans="1:7" x14ac:dyDescent="0.2">
      <c r="A16" t="s">
        <v>101</v>
      </c>
    </row>
    <row r="17" spans="1:4" x14ac:dyDescent="0.2">
      <c r="A17" t="s">
        <v>44</v>
      </c>
    </row>
    <row r="18" spans="1:4" x14ac:dyDescent="0.2">
      <c r="A18" t="s">
        <v>65</v>
      </c>
    </row>
    <row r="19" spans="1:4" x14ac:dyDescent="0.2">
      <c r="A19" t="s">
        <v>67</v>
      </c>
    </row>
    <row r="20" spans="1:4" x14ac:dyDescent="0.2">
      <c r="A20" t="s">
        <v>68</v>
      </c>
    </row>
    <row r="21" spans="1:4" x14ac:dyDescent="0.2">
      <c r="A21" t="s">
        <v>66</v>
      </c>
    </row>
    <row r="22" spans="1:4" x14ac:dyDescent="0.2">
      <c r="A22" t="s">
        <v>110</v>
      </c>
    </row>
    <row r="23" spans="1:4" x14ac:dyDescent="0.2">
      <c r="A23" t="s">
        <v>111</v>
      </c>
    </row>
    <row r="25" spans="1:4" x14ac:dyDescent="0.2">
      <c r="A25" t="str">
        <f>Ingredients!A7</f>
        <v>GIN</v>
      </c>
      <c r="B25">
        <f>Ingredients!B7</f>
        <v>0</v>
      </c>
      <c r="C25">
        <f>Ingredients!C7</f>
        <v>0</v>
      </c>
      <c r="D25">
        <f>Ingredients!D7</f>
        <v>0</v>
      </c>
    </row>
    <row r="26" spans="1:4" x14ac:dyDescent="0.2">
      <c r="A26" t="str">
        <f>Ingredients!A8</f>
        <v>tanqueray</v>
      </c>
      <c r="B26">
        <f>Ingredients!B8</f>
        <v>1000</v>
      </c>
      <c r="C26">
        <f>Ingredients!C8</f>
        <v>25</v>
      </c>
      <c r="D26">
        <f>Ingredients!D8</f>
        <v>0.73933824218749999</v>
      </c>
    </row>
    <row r="27" spans="1:4" x14ac:dyDescent="0.2">
      <c r="A27" t="str">
        <f>Ingredients!A9</f>
        <v>tanqueray ten</v>
      </c>
      <c r="B27">
        <f>Ingredients!B9</f>
        <v>1000</v>
      </c>
      <c r="C27">
        <f>Ingredients!C9</f>
        <v>35.5</v>
      </c>
      <c r="D27">
        <f>Ingredients!D9</f>
        <v>1.04986030390625</v>
      </c>
    </row>
    <row r="28" spans="1:4" x14ac:dyDescent="0.2">
      <c r="A28" t="str">
        <f>Ingredients!A10</f>
        <v>tanqueray old tom</v>
      </c>
      <c r="B28">
        <f>Ingredients!B10</f>
        <v>1000</v>
      </c>
      <c r="C28">
        <f>Ingredients!C10</f>
        <v>30</v>
      </c>
      <c r="D28">
        <f>Ingredients!D10</f>
        <v>0.88720589062499988</v>
      </c>
    </row>
    <row r="29" spans="1:4" x14ac:dyDescent="0.2">
      <c r="A29" t="str">
        <f>Ingredients!A11</f>
        <v>tanqueray bloomsbury</v>
      </c>
      <c r="B29">
        <f>Ingredients!B11</f>
        <v>1000</v>
      </c>
      <c r="C29">
        <f>Ingredients!C11</f>
        <v>30</v>
      </c>
      <c r="D29">
        <f>Ingredients!D11</f>
        <v>0.88720589062499988</v>
      </c>
    </row>
    <row r="30" spans="1:4" x14ac:dyDescent="0.2">
      <c r="A30" t="str">
        <f>Ingredients!A12</f>
        <v>tanqueray rangpur</v>
      </c>
      <c r="B30">
        <f>Ingredients!B12</f>
        <v>1000</v>
      </c>
      <c r="C30">
        <f>Ingredients!C12</f>
        <v>27</v>
      </c>
      <c r="D30">
        <f>Ingredients!D12</f>
        <v>0.79848530156249997</v>
      </c>
    </row>
    <row r="31" spans="1:4" x14ac:dyDescent="0.2">
      <c r="A31" t="str">
        <f>Ingredients!A13</f>
        <v>gordons</v>
      </c>
      <c r="B31">
        <f>Ingredients!B13</f>
        <v>1000</v>
      </c>
      <c r="C31">
        <f>Ingredients!C13</f>
        <v>13</v>
      </c>
      <c r="D31">
        <f>Ingredients!D13</f>
        <v>0.38445588593749996</v>
      </c>
    </row>
    <row r="32" spans="1:4" x14ac:dyDescent="0.2">
      <c r="A32" t="str">
        <f>Ingredients!A14</f>
        <v>nolets</v>
      </c>
      <c r="B32">
        <f>Ingredients!B14</f>
        <v>1000</v>
      </c>
      <c r="C32">
        <f>Ingredients!C14</f>
        <v>45</v>
      </c>
      <c r="D32">
        <f>Ingredients!D14</f>
        <v>1.3308088359374999</v>
      </c>
    </row>
    <row r="33" spans="1:4" x14ac:dyDescent="0.2">
      <c r="A33" t="str">
        <f>Ingredients!A15</f>
        <v>Gin 8</v>
      </c>
      <c r="B33">
        <f>Ingredients!B15</f>
        <v>1000</v>
      </c>
      <c r="C33">
        <f>Ingredients!C15</f>
        <v>0</v>
      </c>
      <c r="D33">
        <f>Ingredients!D15</f>
        <v>0</v>
      </c>
    </row>
    <row r="34" spans="1:4" x14ac:dyDescent="0.2">
      <c r="A34" t="str">
        <f>Ingredients!A16</f>
        <v>Gin 9</v>
      </c>
      <c r="B34">
        <f>Ingredients!B16</f>
        <v>0</v>
      </c>
      <c r="C34">
        <f>Ingredients!C16</f>
        <v>0</v>
      </c>
      <c r="D34">
        <f>Ingredients!D16</f>
        <v>0</v>
      </c>
    </row>
    <row r="35" spans="1:4" x14ac:dyDescent="0.2">
      <c r="A35" t="str">
        <f>Ingredients!A17</f>
        <v>Gin 10</v>
      </c>
      <c r="B35">
        <f>Ingredients!B17</f>
        <v>0</v>
      </c>
      <c r="C35">
        <f>Ingredients!C17</f>
        <v>0</v>
      </c>
      <c r="D35">
        <f>Ingredients!D17</f>
        <v>0</v>
      </c>
    </row>
    <row r="36" spans="1:4" x14ac:dyDescent="0.2">
      <c r="B36"/>
    </row>
    <row r="37" spans="1:4" x14ac:dyDescent="0.2">
      <c r="A37" t="str">
        <f>Ingredients!A19</f>
        <v>RUM</v>
      </c>
      <c r="B37">
        <f>Ingredients!B19</f>
        <v>0</v>
      </c>
      <c r="C37">
        <f>Ingredients!C19</f>
        <v>0</v>
      </c>
      <c r="D37">
        <f>Ingredients!D19</f>
        <v>0</v>
      </c>
    </row>
    <row r="38" spans="1:4" x14ac:dyDescent="0.2">
      <c r="A38" t="str">
        <f>Ingredients!A20</f>
        <v>captain morgan white</v>
      </c>
      <c r="B38">
        <f>Ingredients!B20</f>
        <v>1000</v>
      </c>
      <c r="C38">
        <f>Ingredients!C20</f>
        <v>18</v>
      </c>
      <c r="D38">
        <f>Ingredients!D20</f>
        <v>0.53232353437499991</v>
      </c>
    </row>
    <row r="39" spans="1:4" x14ac:dyDescent="0.2">
      <c r="A39" t="str">
        <f>Ingredients!A21</f>
        <v>captain morgan spiced</v>
      </c>
      <c r="B39">
        <f>Ingredients!B21</f>
        <v>1000</v>
      </c>
      <c r="C39">
        <f>Ingredients!C21</f>
        <v>20</v>
      </c>
      <c r="D39">
        <f>Ingredients!D21</f>
        <v>0.59147059375</v>
      </c>
    </row>
    <row r="40" spans="1:4" x14ac:dyDescent="0.2">
      <c r="A40" t="str">
        <f>Ingredients!A22</f>
        <v>ron zacapa</v>
      </c>
      <c r="B40">
        <f>Ingredients!B22</f>
        <v>1000</v>
      </c>
      <c r="C40">
        <f>Ingredients!C22</f>
        <v>45</v>
      </c>
      <c r="D40">
        <f>Ingredients!D22</f>
        <v>1.3308088359374999</v>
      </c>
    </row>
    <row r="41" spans="1:4" x14ac:dyDescent="0.2">
      <c r="A41" t="str">
        <f>Ingredients!A23</f>
        <v>Myers's</v>
      </c>
      <c r="B41">
        <f>Ingredients!B23</f>
        <v>1000</v>
      </c>
      <c r="C41">
        <f>Ingredients!C23</f>
        <v>16</v>
      </c>
      <c r="D41">
        <f>Ingredients!D23</f>
        <v>0.47317647499999999</v>
      </c>
    </row>
    <row r="42" spans="1:4" x14ac:dyDescent="0.2">
      <c r="A42" t="str">
        <f>Ingredients!A24</f>
        <v>Rum 5</v>
      </c>
      <c r="B42">
        <f>Ingredients!B24</f>
        <v>0</v>
      </c>
      <c r="C42">
        <f>Ingredients!C24</f>
        <v>0</v>
      </c>
      <c r="D42">
        <f>Ingredients!D24</f>
        <v>0</v>
      </c>
    </row>
    <row r="43" spans="1:4" x14ac:dyDescent="0.2">
      <c r="A43" t="str">
        <f>Ingredients!A25</f>
        <v>Rum 6</v>
      </c>
      <c r="B43">
        <f>Ingredients!B25</f>
        <v>0</v>
      </c>
      <c r="C43">
        <f>Ingredients!C25</f>
        <v>0</v>
      </c>
      <c r="D43">
        <f>Ingredients!D25</f>
        <v>0</v>
      </c>
    </row>
    <row r="44" spans="1:4" x14ac:dyDescent="0.2">
      <c r="A44" t="str">
        <f>Ingredients!A26</f>
        <v>Rum 7</v>
      </c>
      <c r="B44">
        <f>Ingredients!B26</f>
        <v>0</v>
      </c>
      <c r="C44">
        <f>Ingredients!C26</f>
        <v>0</v>
      </c>
      <c r="D44">
        <f>Ingredients!D26</f>
        <v>0</v>
      </c>
    </row>
    <row r="45" spans="1:4" x14ac:dyDescent="0.2">
      <c r="A45" t="str">
        <f>Ingredients!A27</f>
        <v>Rum 8</v>
      </c>
      <c r="B45">
        <f>Ingredients!B27</f>
        <v>0</v>
      </c>
      <c r="C45">
        <f>Ingredients!C27</f>
        <v>0</v>
      </c>
      <c r="D45">
        <f>Ingredients!D27</f>
        <v>0</v>
      </c>
    </row>
    <row r="46" spans="1:4" x14ac:dyDescent="0.2">
      <c r="A46" t="str">
        <f>Ingredients!A28</f>
        <v>Rum 9</v>
      </c>
      <c r="B46">
        <f>Ingredients!B28</f>
        <v>0</v>
      </c>
      <c r="C46">
        <f>Ingredients!C28</f>
        <v>0</v>
      </c>
      <c r="D46">
        <f>Ingredients!D28</f>
        <v>0</v>
      </c>
    </row>
    <row r="47" spans="1:4" x14ac:dyDescent="0.2">
      <c r="A47" t="str">
        <f>Ingredients!A29</f>
        <v>Rum 10</v>
      </c>
      <c r="B47">
        <f>Ingredients!B29</f>
        <v>0</v>
      </c>
      <c r="C47">
        <f>Ingredients!C29</f>
        <v>0</v>
      </c>
      <c r="D47">
        <f>Ingredients!D29</f>
        <v>0</v>
      </c>
    </row>
    <row r="48" spans="1:4" x14ac:dyDescent="0.2">
      <c r="B48"/>
    </row>
    <row r="49" spans="1:4" x14ac:dyDescent="0.2">
      <c r="A49" t="str">
        <f>Ingredients!A31</f>
        <v>BOURBON</v>
      </c>
      <c r="B49">
        <f>Ingredients!B31</f>
        <v>0</v>
      </c>
      <c r="C49">
        <f>Ingredients!C31</f>
        <v>0</v>
      </c>
      <c r="D49">
        <f>Ingredients!D31</f>
        <v>0</v>
      </c>
    </row>
    <row r="50" spans="1:4" x14ac:dyDescent="0.2">
      <c r="A50" t="str">
        <f>Ingredients!A32</f>
        <v xml:space="preserve">Bulleit </v>
      </c>
      <c r="B50">
        <f>Ingredients!B32</f>
        <v>1000</v>
      </c>
      <c r="C50">
        <f>Ingredients!C32</f>
        <v>30</v>
      </c>
      <c r="D50">
        <f>Ingredients!D32</f>
        <v>0.88720589062499988</v>
      </c>
    </row>
    <row r="51" spans="1:4" x14ac:dyDescent="0.2">
      <c r="A51" t="str">
        <f>Ingredients!A33</f>
        <v>Bulleit 10</v>
      </c>
      <c r="B51">
        <f>Ingredients!B33</f>
        <v>1000</v>
      </c>
      <c r="C51">
        <f>Ingredients!C33</f>
        <v>45</v>
      </c>
      <c r="D51">
        <f>Ingredients!D33</f>
        <v>1.3308088359374999</v>
      </c>
    </row>
    <row r="52" spans="1:4" x14ac:dyDescent="0.2">
      <c r="A52" t="str">
        <f>Ingredients!A34</f>
        <v>Bourbon 3</v>
      </c>
      <c r="B52">
        <f>Ingredients!B34</f>
        <v>0</v>
      </c>
      <c r="C52">
        <f>Ingredients!C34</f>
        <v>0</v>
      </c>
      <c r="D52">
        <f>Ingredients!D34</f>
        <v>0</v>
      </c>
    </row>
    <row r="53" spans="1:4" x14ac:dyDescent="0.2">
      <c r="A53" t="str">
        <f>Ingredients!A35</f>
        <v>Bourbon 4</v>
      </c>
      <c r="B53">
        <f>Ingredients!B35</f>
        <v>0</v>
      </c>
      <c r="C53">
        <f>Ingredients!C35</f>
        <v>0</v>
      </c>
      <c r="D53">
        <f>Ingredients!D35</f>
        <v>0</v>
      </c>
    </row>
    <row r="54" spans="1:4" x14ac:dyDescent="0.2">
      <c r="A54" t="str">
        <f>Ingredients!A36</f>
        <v>Bourbon 5</v>
      </c>
      <c r="B54">
        <f>Ingredients!B36</f>
        <v>0</v>
      </c>
      <c r="C54">
        <f>Ingredients!C36</f>
        <v>0</v>
      </c>
      <c r="D54">
        <f>Ingredients!D36</f>
        <v>0</v>
      </c>
    </row>
    <row r="55" spans="1:4" x14ac:dyDescent="0.2">
      <c r="A55" t="str">
        <f>Ingredients!A37</f>
        <v>Bourbon 6</v>
      </c>
      <c r="B55">
        <f>Ingredients!B37</f>
        <v>0</v>
      </c>
      <c r="C55">
        <f>Ingredients!C37</f>
        <v>0</v>
      </c>
      <c r="D55">
        <f>Ingredients!D37</f>
        <v>0</v>
      </c>
    </row>
    <row r="56" spans="1:4" x14ac:dyDescent="0.2">
      <c r="A56" t="str">
        <f>Ingredients!A38</f>
        <v>Bourbon 7</v>
      </c>
      <c r="B56">
        <f>Ingredients!B38</f>
        <v>0</v>
      </c>
      <c r="C56">
        <f>Ingredients!C38</f>
        <v>0</v>
      </c>
      <c r="D56">
        <f>Ingredients!D38</f>
        <v>0</v>
      </c>
    </row>
    <row r="57" spans="1:4" x14ac:dyDescent="0.2">
      <c r="A57" t="str">
        <f>Ingredients!A39</f>
        <v>Bourbon 8</v>
      </c>
      <c r="B57">
        <f>Ingredients!B39</f>
        <v>0</v>
      </c>
      <c r="C57">
        <f>Ingredients!C39</f>
        <v>0</v>
      </c>
      <c r="D57">
        <f>Ingredients!D39</f>
        <v>0</v>
      </c>
    </row>
    <row r="58" spans="1:4" x14ac:dyDescent="0.2">
      <c r="A58" t="str">
        <f>Ingredients!A40</f>
        <v>Bourbon 9</v>
      </c>
      <c r="B58">
        <f>Ingredients!B40</f>
        <v>0</v>
      </c>
      <c r="C58">
        <f>Ingredients!C40</f>
        <v>0</v>
      </c>
      <c r="D58">
        <f>Ingredients!D40</f>
        <v>0</v>
      </c>
    </row>
    <row r="59" spans="1:4" x14ac:dyDescent="0.2">
      <c r="A59" t="str">
        <f>Ingredients!A41</f>
        <v>Bourbon 10</v>
      </c>
      <c r="B59">
        <f>Ingredients!B41</f>
        <v>0</v>
      </c>
      <c r="C59">
        <f>Ingredients!C41</f>
        <v>0</v>
      </c>
      <c r="D59">
        <f>Ingredients!D41</f>
        <v>0</v>
      </c>
    </row>
    <row r="60" spans="1:4" x14ac:dyDescent="0.2">
      <c r="B60"/>
    </row>
    <row r="61" spans="1:4" x14ac:dyDescent="0.2">
      <c r="A61" t="str">
        <f>Ingredients!A43</f>
        <v>SCOTCH</v>
      </c>
      <c r="B61">
        <f>Ingredients!B43</f>
        <v>0</v>
      </c>
      <c r="C61">
        <f>Ingredients!C43</f>
        <v>0</v>
      </c>
      <c r="D61">
        <f>Ingredients!D43</f>
        <v>0</v>
      </c>
    </row>
    <row r="62" spans="1:4" x14ac:dyDescent="0.2">
      <c r="A62" t="str">
        <f>Ingredients!A44</f>
        <v>Johnnie Walker Red</v>
      </c>
      <c r="B62">
        <f>Ingredients!B44</f>
        <v>1000</v>
      </c>
      <c r="C62">
        <f>Ingredients!C44</f>
        <v>20</v>
      </c>
      <c r="D62">
        <f>Ingredients!D44</f>
        <v>0.59147059375</v>
      </c>
    </row>
    <row r="63" spans="1:4" x14ac:dyDescent="0.2">
      <c r="A63" t="str">
        <f>Ingredients!A45</f>
        <v>Johnnie Walker Black</v>
      </c>
      <c r="B63">
        <f>Ingredients!B45</f>
        <v>1000</v>
      </c>
      <c r="C63">
        <f>Ingredients!C45</f>
        <v>30</v>
      </c>
      <c r="D63">
        <f>Ingredients!D45</f>
        <v>0.88720589062499988</v>
      </c>
    </row>
    <row r="64" spans="1:4" x14ac:dyDescent="0.2">
      <c r="A64" t="str">
        <f>Ingredients!A46</f>
        <v>Johnnie Walker Blue</v>
      </c>
      <c r="B64">
        <f>Ingredients!B46</f>
        <v>1000</v>
      </c>
      <c r="C64">
        <f>Ingredients!C46</f>
        <v>70</v>
      </c>
      <c r="D64">
        <f>Ingredients!D46</f>
        <v>2.0701470781250002</v>
      </c>
    </row>
    <row r="65" spans="1:4" x14ac:dyDescent="0.2">
      <c r="A65" t="str">
        <f>Ingredients!A47</f>
        <v>Lagavulin</v>
      </c>
      <c r="B65">
        <f>Ingredients!B47</f>
        <v>1000</v>
      </c>
      <c r="C65">
        <f>Ingredients!C47</f>
        <v>45</v>
      </c>
      <c r="D65">
        <f>Ingredients!D47</f>
        <v>1.3308088359374999</v>
      </c>
    </row>
    <row r="66" spans="1:4" x14ac:dyDescent="0.2">
      <c r="A66" t="str">
        <f>Ingredients!A48</f>
        <v>Scotch 5</v>
      </c>
      <c r="B66">
        <f>Ingredients!B48</f>
        <v>0</v>
      </c>
      <c r="C66">
        <f>Ingredients!C48</f>
        <v>0</v>
      </c>
      <c r="D66">
        <f>Ingredients!D48</f>
        <v>0</v>
      </c>
    </row>
    <row r="67" spans="1:4" x14ac:dyDescent="0.2">
      <c r="A67" t="str">
        <f>Ingredients!A49</f>
        <v>Scotch 6</v>
      </c>
      <c r="B67">
        <f>Ingredients!B49</f>
        <v>0</v>
      </c>
      <c r="C67">
        <f>Ingredients!C49</f>
        <v>0</v>
      </c>
      <c r="D67">
        <f>Ingredients!D49</f>
        <v>0</v>
      </c>
    </row>
    <row r="68" spans="1:4" x14ac:dyDescent="0.2">
      <c r="A68" t="str">
        <f>Ingredients!A50</f>
        <v>Scotch 7</v>
      </c>
      <c r="B68">
        <f>Ingredients!B50</f>
        <v>0</v>
      </c>
      <c r="C68">
        <f>Ingredients!C50</f>
        <v>0</v>
      </c>
      <c r="D68">
        <f>Ingredients!D50</f>
        <v>0</v>
      </c>
    </row>
    <row r="69" spans="1:4" x14ac:dyDescent="0.2">
      <c r="A69" t="str">
        <f>Ingredients!A51</f>
        <v>Scotch 8</v>
      </c>
      <c r="B69">
        <f>Ingredients!B51</f>
        <v>0</v>
      </c>
      <c r="C69">
        <f>Ingredients!C51</f>
        <v>0</v>
      </c>
      <c r="D69">
        <f>Ingredients!D51</f>
        <v>0</v>
      </c>
    </row>
    <row r="70" spans="1:4" x14ac:dyDescent="0.2">
      <c r="A70" t="str">
        <f>Ingredients!A52</f>
        <v>Scotch 9</v>
      </c>
      <c r="B70">
        <f>Ingredients!B52</f>
        <v>0</v>
      </c>
      <c r="C70">
        <f>Ingredients!C52</f>
        <v>0</v>
      </c>
      <c r="D70">
        <f>Ingredients!D52</f>
        <v>0</v>
      </c>
    </row>
    <row r="71" spans="1:4" x14ac:dyDescent="0.2">
      <c r="A71" t="str">
        <f>Ingredients!A53</f>
        <v>Scotch 10</v>
      </c>
      <c r="B71">
        <f>Ingredients!B53</f>
        <v>0</v>
      </c>
      <c r="C71">
        <f>Ingredients!C53</f>
        <v>0</v>
      </c>
      <c r="D71">
        <f>Ingredients!D53</f>
        <v>0</v>
      </c>
    </row>
    <row r="72" spans="1:4" x14ac:dyDescent="0.2">
      <c r="B72"/>
    </row>
    <row r="73" spans="1:4" x14ac:dyDescent="0.2">
      <c r="A73" t="str">
        <f>Ingredients!A55</f>
        <v>OTHER WHISKEY</v>
      </c>
      <c r="B73">
        <f>Ingredients!B55</f>
        <v>0</v>
      </c>
      <c r="C73">
        <f>Ingredients!C55</f>
        <v>0</v>
      </c>
      <c r="D73">
        <f>Ingredients!D55</f>
        <v>0</v>
      </c>
    </row>
    <row r="74" spans="1:4" x14ac:dyDescent="0.2">
      <c r="A74" t="str">
        <f>Ingredients!A56</f>
        <v>Bulleit Rye</v>
      </c>
      <c r="B74">
        <f>Ingredients!B56</f>
        <v>1000</v>
      </c>
      <c r="C74">
        <f>Ingredients!C56</f>
        <v>30</v>
      </c>
      <c r="D74">
        <f>Ingredients!D56</f>
        <v>0.88720589062499988</v>
      </c>
    </row>
    <row r="75" spans="1:4" x14ac:dyDescent="0.2">
      <c r="A75" t="str">
        <f>Ingredients!A57</f>
        <v>George Dickel</v>
      </c>
      <c r="B75">
        <f>Ingredients!B57</f>
        <v>1000</v>
      </c>
      <c r="C75">
        <f>Ingredients!C57</f>
        <v>30</v>
      </c>
      <c r="D75">
        <f>Ingredients!D57</f>
        <v>0.88720589062499988</v>
      </c>
    </row>
    <row r="76" spans="1:4" x14ac:dyDescent="0.2">
      <c r="A76" t="str">
        <f>Ingredients!A58</f>
        <v>Whiskey 3</v>
      </c>
      <c r="B76">
        <f>Ingredients!B58</f>
        <v>0</v>
      </c>
      <c r="C76">
        <f>Ingredients!C58</f>
        <v>0</v>
      </c>
      <c r="D76">
        <f>Ingredients!D58</f>
        <v>0</v>
      </c>
    </row>
    <row r="77" spans="1:4" x14ac:dyDescent="0.2">
      <c r="A77" t="str">
        <f>Ingredients!A59</f>
        <v>Whiskey 4</v>
      </c>
      <c r="B77">
        <f>Ingredients!B59</f>
        <v>0</v>
      </c>
      <c r="C77">
        <f>Ingredients!C59</f>
        <v>0</v>
      </c>
      <c r="D77">
        <f>Ingredients!D59</f>
        <v>0</v>
      </c>
    </row>
    <row r="78" spans="1:4" x14ac:dyDescent="0.2">
      <c r="A78" t="str">
        <f>Ingredients!A60</f>
        <v>Whiskey 5</v>
      </c>
      <c r="B78">
        <f>Ingredients!B60</f>
        <v>0</v>
      </c>
      <c r="C78">
        <f>Ingredients!C60</f>
        <v>0</v>
      </c>
      <c r="D78">
        <f>Ingredients!D60</f>
        <v>0</v>
      </c>
    </row>
    <row r="79" spans="1:4" x14ac:dyDescent="0.2">
      <c r="A79" t="str">
        <f>Ingredients!A61</f>
        <v>Whiskey 6</v>
      </c>
      <c r="B79">
        <f>Ingredients!B61</f>
        <v>0</v>
      </c>
      <c r="C79">
        <f>Ingredients!C61</f>
        <v>0</v>
      </c>
      <c r="D79">
        <f>Ingredients!D61</f>
        <v>0</v>
      </c>
    </row>
    <row r="80" spans="1:4" x14ac:dyDescent="0.2">
      <c r="A80" t="str">
        <f>Ingredients!A62</f>
        <v>Whiskey 7</v>
      </c>
      <c r="B80">
        <f>Ingredients!B62</f>
        <v>0</v>
      </c>
      <c r="C80">
        <f>Ingredients!C62</f>
        <v>0</v>
      </c>
      <c r="D80">
        <f>Ingredients!D62</f>
        <v>0</v>
      </c>
    </row>
    <row r="81" spans="1:4" x14ac:dyDescent="0.2">
      <c r="A81" t="str">
        <f>Ingredients!A63</f>
        <v>Whiskey 8</v>
      </c>
      <c r="B81">
        <f>Ingredients!B63</f>
        <v>0</v>
      </c>
      <c r="C81">
        <f>Ingredients!C63</f>
        <v>0</v>
      </c>
      <c r="D81">
        <f>Ingredients!D63</f>
        <v>0</v>
      </c>
    </row>
    <row r="82" spans="1:4" x14ac:dyDescent="0.2">
      <c r="A82" t="str">
        <f>Ingredients!A64</f>
        <v>Whiskey 9</v>
      </c>
      <c r="B82">
        <f>Ingredients!B64</f>
        <v>0</v>
      </c>
      <c r="C82">
        <f>Ingredients!C64</f>
        <v>0</v>
      </c>
      <c r="D82">
        <f>Ingredients!D64</f>
        <v>0</v>
      </c>
    </row>
    <row r="83" spans="1:4" x14ac:dyDescent="0.2">
      <c r="A83" t="str">
        <f>Ingredients!A65</f>
        <v>Whiskey 10</v>
      </c>
      <c r="B83">
        <f>Ingredients!B65</f>
        <v>0</v>
      </c>
      <c r="C83">
        <f>Ingredients!C65</f>
        <v>0</v>
      </c>
      <c r="D83">
        <f>Ingredients!D65</f>
        <v>0</v>
      </c>
    </row>
    <row r="84" spans="1:4" x14ac:dyDescent="0.2">
      <c r="B84"/>
    </row>
    <row r="85" spans="1:4" x14ac:dyDescent="0.2">
      <c r="A85" t="str">
        <f>Ingredients!A67</f>
        <v>TEQUILA</v>
      </c>
      <c r="B85">
        <f>Ingredients!B67</f>
        <v>0</v>
      </c>
      <c r="C85">
        <f>Ingredients!C67</f>
        <v>0</v>
      </c>
      <c r="D85">
        <f>Ingredients!D67</f>
        <v>0</v>
      </c>
    </row>
    <row r="86" spans="1:4" x14ac:dyDescent="0.2">
      <c r="A86" t="str">
        <f>Ingredients!A68</f>
        <v>Don Julio Blanco</v>
      </c>
      <c r="B86">
        <f>Ingredients!B68</f>
        <v>1000</v>
      </c>
      <c r="C86">
        <f>Ingredients!C68</f>
        <v>18</v>
      </c>
      <c r="D86">
        <f>Ingredients!D68</f>
        <v>0.53232353437499991</v>
      </c>
    </row>
    <row r="87" spans="1:4" x14ac:dyDescent="0.2">
      <c r="A87" t="str">
        <f>Ingredients!A69</f>
        <v>Don Julio Repo</v>
      </c>
      <c r="B87">
        <f>Ingredients!B69</f>
        <v>1000</v>
      </c>
      <c r="C87">
        <f>Ingredients!C69</f>
        <v>22</v>
      </c>
      <c r="D87">
        <f>Ingredients!D69</f>
        <v>0.65061765312499997</v>
      </c>
    </row>
    <row r="88" spans="1:4" x14ac:dyDescent="0.2">
      <c r="A88" t="str">
        <f>Ingredients!A70</f>
        <v>Don Julio Anejo</v>
      </c>
      <c r="B88">
        <f>Ingredients!B70</f>
        <v>1000</v>
      </c>
      <c r="C88">
        <f>Ingredients!C70</f>
        <v>26</v>
      </c>
      <c r="D88">
        <f>Ingredients!D70</f>
        <v>0.76891177187499993</v>
      </c>
    </row>
    <row r="89" spans="1:4" x14ac:dyDescent="0.2">
      <c r="A89" t="str">
        <f>Ingredients!A71</f>
        <v>Don Julio 1942</v>
      </c>
      <c r="B89">
        <f>Ingredients!B71</f>
        <v>1000</v>
      </c>
      <c r="C89">
        <f>Ingredients!C71</f>
        <v>55</v>
      </c>
      <c r="D89">
        <f>Ingredients!D71</f>
        <v>1.6265441328124999</v>
      </c>
    </row>
    <row r="90" spans="1:4" x14ac:dyDescent="0.2">
      <c r="A90" t="str">
        <f>Ingredients!A72</f>
        <v>Peligroso Blanco</v>
      </c>
      <c r="B90">
        <f>Ingredients!B72</f>
        <v>1000</v>
      </c>
      <c r="C90">
        <f>Ingredients!C72</f>
        <v>25</v>
      </c>
      <c r="D90">
        <f>Ingredients!D72</f>
        <v>0.73933824218749999</v>
      </c>
    </row>
    <row r="91" spans="1:4" x14ac:dyDescent="0.2">
      <c r="A91" t="str">
        <f>Ingredients!A73</f>
        <v>Tequila 6</v>
      </c>
      <c r="B91">
        <f>Ingredients!B73</f>
        <v>0</v>
      </c>
      <c r="C91">
        <f>Ingredients!C73</f>
        <v>0</v>
      </c>
      <c r="D91">
        <f>Ingredients!D73</f>
        <v>0</v>
      </c>
    </row>
    <row r="92" spans="1:4" x14ac:dyDescent="0.2">
      <c r="A92" t="str">
        <f>Ingredients!A74</f>
        <v>Tequila 7</v>
      </c>
      <c r="B92">
        <f>Ingredients!B74</f>
        <v>0</v>
      </c>
      <c r="C92">
        <f>Ingredients!C74</f>
        <v>0</v>
      </c>
      <c r="D92">
        <f>Ingredients!D74</f>
        <v>0</v>
      </c>
    </row>
    <row r="93" spans="1:4" x14ac:dyDescent="0.2">
      <c r="A93" t="str">
        <f>Ingredients!A75</f>
        <v>Tequila 8</v>
      </c>
      <c r="B93">
        <f>Ingredients!B75</f>
        <v>0</v>
      </c>
      <c r="C93">
        <f>Ingredients!C75</f>
        <v>0</v>
      </c>
      <c r="D93">
        <f>Ingredients!D75</f>
        <v>0</v>
      </c>
    </row>
    <row r="94" spans="1:4" x14ac:dyDescent="0.2">
      <c r="A94" t="str">
        <f>Ingredients!A76</f>
        <v>Tequila 9</v>
      </c>
      <c r="B94">
        <f>Ingredients!B76</f>
        <v>0</v>
      </c>
      <c r="C94">
        <f>Ingredients!C76</f>
        <v>0</v>
      </c>
      <c r="D94">
        <f>Ingredients!D76</f>
        <v>0</v>
      </c>
    </row>
    <row r="95" spans="1:4" x14ac:dyDescent="0.2">
      <c r="A95" t="str">
        <f>Ingredients!A77</f>
        <v>Tequila 10</v>
      </c>
      <c r="B95">
        <f>Ingredients!B77</f>
        <v>0</v>
      </c>
      <c r="C95">
        <f>Ingredients!C77</f>
        <v>0</v>
      </c>
      <c r="D95">
        <f>Ingredients!D77</f>
        <v>0</v>
      </c>
    </row>
    <row r="96" spans="1:4" x14ac:dyDescent="0.2">
      <c r="B96"/>
    </row>
    <row r="97" spans="1:4" x14ac:dyDescent="0.2">
      <c r="A97" t="str">
        <f>Ingredients!A79</f>
        <v>VODKA</v>
      </c>
      <c r="B97">
        <f>Ingredients!B79</f>
        <v>0</v>
      </c>
      <c r="C97">
        <f>Ingredients!C79</f>
        <v>0</v>
      </c>
      <c r="D97">
        <f>Ingredients!D79</f>
        <v>0</v>
      </c>
    </row>
    <row r="98" spans="1:4" x14ac:dyDescent="0.2">
      <c r="A98" t="str">
        <f>Ingredients!A80</f>
        <v>Ketel One</v>
      </c>
      <c r="B98">
        <f>Ingredients!B80</f>
        <v>1000</v>
      </c>
      <c r="C98">
        <f>Ingredients!C80</f>
        <v>25</v>
      </c>
      <c r="D98">
        <f>Ingredients!D80</f>
        <v>0.73933824218749999</v>
      </c>
    </row>
    <row r="99" spans="1:4" x14ac:dyDescent="0.2">
      <c r="A99" t="str">
        <f>Ingredients!A81</f>
        <v>Ketel One Citroen</v>
      </c>
      <c r="B99">
        <f>Ingredients!B81</f>
        <v>1000</v>
      </c>
      <c r="C99">
        <f>Ingredients!C81</f>
        <v>25</v>
      </c>
      <c r="D99">
        <f>Ingredients!D81</f>
        <v>0.73933824218749999</v>
      </c>
    </row>
    <row r="100" spans="1:4" x14ac:dyDescent="0.2">
      <c r="A100" t="str">
        <f>Ingredients!A82</f>
        <v>Ketel One Oranje</v>
      </c>
      <c r="B100">
        <f>Ingredients!B82</f>
        <v>1000</v>
      </c>
      <c r="C100">
        <f>Ingredients!C82</f>
        <v>25</v>
      </c>
      <c r="D100">
        <f>Ingredients!D82</f>
        <v>0.73933824218749999</v>
      </c>
    </row>
    <row r="101" spans="1:4" x14ac:dyDescent="0.2">
      <c r="A101" t="str">
        <f>Ingredients!A83</f>
        <v>Smirnoff Red</v>
      </c>
      <c r="B101">
        <f>Ingredients!B83</f>
        <v>1000</v>
      </c>
      <c r="C101">
        <f>Ingredients!C83</f>
        <v>14</v>
      </c>
      <c r="D101">
        <f>Ingredients!D83</f>
        <v>0.41402941562500001</v>
      </c>
    </row>
    <row r="102" spans="1:4" x14ac:dyDescent="0.2">
      <c r="A102" t="str">
        <f>Ingredients!A84</f>
        <v>Ciroc</v>
      </c>
      <c r="B102">
        <f>Ingredients!B84</f>
        <v>1000</v>
      </c>
      <c r="C102">
        <f>Ingredients!C84</f>
        <v>35</v>
      </c>
      <c r="D102">
        <f>Ingredients!D84</f>
        <v>1.0350735390625001</v>
      </c>
    </row>
    <row r="103" spans="1:4" x14ac:dyDescent="0.2">
      <c r="A103" t="str">
        <f>Ingredients!A85</f>
        <v>Vodka 6</v>
      </c>
      <c r="B103">
        <f>Ingredients!B85</f>
        <v>0</v>
      </c>
      <c r="C103">
        <f>Ingredients!C85</f>
        <v>0</v>
      </c>
      <c r="D103">
        <f>Ingredients!D85</f>
        <v>0</v>
      </c>
    </row>
    <row r="104" spans="1:4" x14ac:dyDescent="0.2">
      <c r="A104" t="str">
        <f>Ingredients!A86</f>
        <v>Vodka 7</v>
      </c>
      <c r="B104">
        <f>Ingredients!B86</f>
        <v>0</v>
      </c>
      <c r="C104">
        <f>Ingredients!C86</f>
        <v>0</v>
      </c>
      <c r="D104">
        <f>Ingredients!D86</f>
        <v>0</v>
      </c>
    </row>
    <row r="105" spans="1:4" x14ac:dyDescent="0.2">
      <c r="A105" t="str">
        <f>Ingredients!A87</f>
        <v>Vodka 8</v>
      </c>
      <c r="B105">
        <f>Ingredients!B87</f>
        <v>0</v>
      </c>
      <c r="C105">
        <f>Ingredients!C87</f>
        <v>0</v>
      </c>
      <c r="D105">
        <f>Ingredients!D87</f>
        <v>0</v>
      </c>
    </row>
    <row r="106" spans="1:4" x14ac:dyDescent="0.2">
      <c r="A106" t="str">
        <f>Ingredients!A88</f>
        <v>Vodka 9</v>
      </c>
      <c r="B106">
        <f>Ingredients!B88</f>
        <v>0</v>
      </c>
      <c r="C106">
        <f>Ingredients!C88</f>
        <v>0</v>
      </c>
      <c r="D106">
        <f>Ingredients!D88</f>
        <v>0</v>
      </c>
    </row>
    <row r="107" spans="1:4" x14ac:dyDescent="0.2">
      <c r="A107" t="str">
        <f>Ingredients!A89</f>
        <v>Vodka 10</v>
      </c>
      <c r="B107">
        <f>Ingredients!B89</f>
        <v>0</v>
      </c>
      <c r="C107">
        <f>Ingredients!C89</f>
        <v>0</v>
      </c>
      <c r="D107">
        <f>Ingredients!D89</f>
        <v>0</v>
      </c>
    </row>
    <row r="108" spans="1:4" x14ac:dyDescent="0.2">
      <c r="B108"/>
    </row>
    <row r="109" spans="1:4" x14ac:dyDescent="0.2">
      <c r="A109" t="str">
        <f>Ingredients!A91</f>
        <v>LIQUERS</v>
      </c>
      <c r="B109">
        <f>Ingredients!B91</f>
        <v>0</v>
      </c>
      <c r="C109">
        <f>Ingredients!C91</f>
        <v>0</v>
      </c>
      <c r="D109">
        <f>Ingredients!D91</f>
        <v>0</v>
      </c>
    </row>
    <row r="110" spans="1:4" x14ac:dyDescent="0.2">
      <c r="A110" t="str">
        <f>Ingredients!A92</f>
        <v>Campari</v>
      </c>
      <c r="B110">
        <f>Ingredients!B92</f>
        <v>1000</v>
      </c>
      <c r="C110">
        <f>Ingredients!C92</f>
        <v>20</v>
      </c>
      <c r="D110">
        <f>Ingredients!D92</f>
        <v>0.59147059375</v>
      </c>
    </row>
    <row r="111" spans="1:4" x14ac:dyDescent="0.2">
      <c r="A111" t="str">
        <f>Ingredients!A93</f>
        <v>cointreau</v>
      </c>
      <c r="B111">
        <f>Ingredients!B93</f>
        <v>1000</v>
      </c>
      <c r="C111">
        <f>Ingredients!C93</f>
        <v>25</v>
      </c>
      <c r="D111">
        <f>Ingredients!D93</f>
        <v>0.73933824218749999</v>
      </c>
    </row>
    <row r="112" spans="1:4" x14ac:dyDescent="0.2">
      <c r="A112" t="str">
        <f>Ingredients!A94</f>
        <v>grand marnier</v>
      </c>
      <c r="B112">
        <f>Ingredients!B94</f>
        <v>1000</v>
      </c>
      <c r="C112">
        <f>Ingredients!C94</f>
        <v>30</v>
      </c>
      <c r="D112">
        <f>Ingredients!D94</f>
        <v>0.88720589062499988</v>
      </c>
    </row>
    <row r="113" spans="1:4" x14ac:dyDescent="0.2">
      <c r="A113" t="str">
        <f>Ingredients!A95</f>
        <v>St germain</v>
      </c>
      <c r="B113">
        <f>Ingredients!B95</f>
        <v>1000</v>
      </c>
      <c r="C113">
        <f>Ingredients!C95</f>
        <v>25</v>
      </c>
      <c r="D113">
        <f>Ingredients!D95</f>
        <v>0.73933824218749999</v>
      </c>
    </row>
    <row r="114" spans="1:4" x14ac:dyDescent="0.2">
      <c r="A114" t="str">
        <f>Ingredients!A96</f>
        <v>triple sec</v>
      </c>
      <c r="B114">
        <f>Ingredients!B96</f>
        <v>1000</v>
      </c>
      <c r="C114">
        <f>Ingredients!C96</f>
        <v>15</v>
      </c>
      <c r="D114">
        <f>Ingredients!D96</f>
        <v>0.44360294531249994</v>
      </c>
    </row>
    <row r="115" spans="1:4" x14ac:dyDescent="0.2">
      <c r="A115" t="str">
        <f>Ingredients!A97</f>
        <v>cherry liqueur</v>
      </c>
      <c r="B115">
        <f>Ingredients!B97</f>
        <v>1000</v>
      </c>
      <c r="C115">
        <f>Ingredients!C97</f>
        <v>25</v>
      </c>
      <c r="D115">
        <f>Ingredients!D97</f>
        <v>0.73933824218749999</v>
      </c>
    </row>
    <row r="116" spans="1:4" x14ac:dyDescent="0.2">
      <c r="A116" t="str">
        <f>Ingredients!A98</f>
        <v>Sweet Vermouth</v>
      </c>
      <c r="B116">
        <f>Ingredients!B98</f>
        <v>1000</v>
      </c>
      <c r="C116">
        <f>Ingredients!C98</f>
        <v>11</v>
      </c>
      <c r="D116">
        <f>Ingredients!D98</f>
        <v>0.32530882656249999</v>
      </c>
    </row>
    <row r="117" spans="1:4" x14ac:dyDescent="0.2">
      <c r="A117" t="str">
        <f>Ingredients!A99</f>
        <v>Dry Vermouth</v>
      </c>
      <c r="B117">
        <f>Ingredients!B99</f>
        <v>1000</v>
      </c>
      <c r="C117">
        <f>Ingredients!C99</f>
        <v>11</v>
      </c>
      <c r="D117">
        <f>Ingredients!D99</f>
        <v>0.32530882656249999</v>
      </c>
    </row>
    <row r="118" spans="1:4" x14ac:dyDescent="0.2">
      <c r="A118" t="str">
        <f>Ingredients!A100</f>
        <v>Antica Formula</v>
      </c>
      <c r="B118">
        <f>Ingredients!B100</f>
        <v>1000</v>
      </c>
      <c r="C118">
        <f>Ingredients!C100</f>
        <v>40</v>
      </c>
      <c r="D118">
        <f>Ingredients!D100</f>
        <v>1.1829411875</v>
      </c>
    </row>
    <row r="119" spans="1:4" x14ac:dyDescent="0.2">
      <c r="A119" t="str">
        <f>Ingredients!A101</f>
        <v>Liquer 10</v>
      </c>
      <c r="B119">
        <f>Ingredients!B101</f>
        <v>0</v>
      </c>
      <c r="C119">
        <f>Ingredients!C101</f>
        <v>0</v>
      </c>
      <c r="D119">
        <f>Ingredients!D101</f>
        <v>0</v>
      </c>
    </row>
    <row r="120" spans="1:4" x14ac:dyDescent="0.2">
      <c r="A120" t="str">
        <f>Ingredients!A102</f>
        <v>Liquer 11</v>
      </c>
      <c r="B120">
        <f>Ingredients!B102</f>
        <v>0</v>
      </c>
      <c r="C120">
        <f>Ingredients!C102</f>
        <v>0</v>
      </c>
      <c r="D120">
        <f>Ingredients!D102</f>
        <v>0</v>
      </c>
    </row>
    <row r="121" spans="1:4" x14ac:dyDescent="0.2">
      <c r="A121" t="str">
        <f>Ingredients!A103</f>
        <v>Liquer 12</v>
      </c>
      <c r="B121">
        <f>Ingredients!B103</f>
        <v>0</v>
      </c>
      <c r="C121">
        <f>Ingredients!C103</f>
        <v>0</v>
      </c>
      <c r="D121">
        <f>Ingredients!D103</f>
        <v>0</v>
      </c>
    </row>
    <row r="122" spans="1:4" x14ac:dyDescent="0.2">
      <c r="A122" t="str">
        <f>Ingredients!A104</f>
        <v>Liquer 13</v>
      </c>
      <c r="B122">
        <f>Ingredients!B104</f>
        <v>0</v>
      </c>
      <c r="C122">
        <f>Ingredients!C104</f>
        <v>0</v>
      </c>
      <c r="D122">
        <f>Ingredients!D104</f>
        <v>0</v>
      </c>
    </row>
    <row r="123" spans="1:4" x14ac:dyDescent="0.2">
      <c r="A123" t="str">
        <f>Ingredients!A105</f>
        <v>Liquer 14</v>
      </c>
      <c r="B123">
        <f>Ingredients!B105</f>
        <v>0</v>
      </c>
      <c r="C123">
        <f>Ingredients!C105</f>
        <v>0</v>
      </c>
      <c r="D123">
        <f>Ingredients!D105</f>
        <v>0</v>
      </c>
    </row>
    <row r="124" spans="1:4" x14ac:dyDescent="0.2">
      <c r="A124" t="str">
        <f>Ingredients!A106</f>
        <v>Liquer 15</v>
      </c>
      <c r="B124">
        <f>Ingredients!B106</f>
        <v>0</v>
      </c>
      <c r="C124">
        <f>Ingredients!C106</f>
        <v>0</v>
      </c>
      <c r="D124">
        <f>Ingredients!D106</f>
        <v>0</v>
      </c>
    </row>
    <row r="125" spans="1:4" x14ac:dyDescent="0.2">
      <c r="A125" t="str">
        <f>Ingredients!A107</f>
        <v>Liquer 16</v>
      </c>
      <c r="B125">
        <f>Ingredients!B107</f>
        <v>0</v>
      </c>
      <c r="C125">
        <f>Ingredients!C107</f>
        <v>0</v>
      </c>
      <c r="D125">
        <f>Ingredients!D107</f>
        <v>0</v>
      </c>
    </row>
    <row r="126" spans="1:4" x14ac:dyDescent="0.2">
      <c r="A126" t="str">
        <f>Ingredients!A108</f>
        <v>Liquer 17</v>
      </c>
      <c r="B126">
        <f>Ingredients!B108</f>
        <v>0</v>
      </c>
      <c r="C126">
        <f>Ingredients!C108</f>
        <v>0</v>
      </c>
      <c r="D126">
        <f>Ingredients!D108</f>
        <v>0</v>
      </c>
    </row>
    <row r="127" spans="1:4" x14ac:dyDescent="0.2">
      <c r="A127" t="str">
        <f>Ingredients!A109</f>
        <v>Liquer 18</v>
      </c>
      <c r="B127">
        <f>Ingredients!B109</f>
        <v>0</v>
      </c>
      <c r="C127">
        <f>Ingredients!C109</f>
        <v>0</v>
      </c>
      <c r="D127">
        <f>Ingredients!D109</f>
        <v>0</v>
      </c>
    </row>
    <row r="128" spans="1:4" x14ac:dyDescent="0.2">
      <c r="A128" t="str">
        <f>Ingredients!A110</f>
        <v>Liquer 19</v>
      </c>
      <c r="B128">
        <f>Ingredients!B110</f>
        <v>0</v>
      </c>
      <c r="C128">
        <f>Ingredients!C110</f>
        <v>0</v>
      </c>
      <c r="D128">
        <f>Ingredients!D110</f>
        <v>0</v>
      </c>
    </row>
    <row r="129" spans="1:4" x14ac:dyDescent="0.2">
      <c r="A129" t="str">
        <f>Ingredients!A111</f>
        <v>Liquer 20</v>
      </c>
      <c r="B129">
        <f>Ingredients!B111</f>
        <v>0</v>
      </c>
      <c r="C129">
        <f>Ingredients!C111</f>
        <v>0</v>
      </c>
      <c r="D129">
        <f>Ingredients!D111</f>
        <v>0</v>
      </c>
    </row>
    <row r="130" spans="1:4" x14ac:dyDescent="0.2">
      <c r="A130" t="str">
        <f>Ingredients!A112</f>
        <v>Liquer 21</v>
      </c>
      <c r="B130">
        <f>Ingredients!B112</f>
        <v>0</v>
      </c>
      <c r="C130">
        <f>Ingredients!C112</f>
        <v>0</v>
      </c>
      <c r="D130">
        <f>Ingredients!D112</f>
        <v>0</v>
      </c>
    </row>
    <row r="131" spans="1:4" x14ac:dyDescent="0.2">
      <c r="A131" t="str">
        <f>Ingredients!A113</f>
        <v>Liquer 22</v>
      </c>
      <c r="B131">
        <f>Ingredients!B113</f>
        <v>0</v>
      </c>
      <c r="C131">
        <f>Ingredients!C113</f>
        <v>0</v>
      </c>
      <c r="D131">
        <f>Ingredients!D113</f>
        <v>0</v>
      </c>
    </row>
    <row r="132" spans="1:4" x14ac:dyDescent="0.2">
      <c r="A132" t="str">
        <f>Ingredients!A114</f>
        <v>Liquer 23</v>
      </c>
      <c r="B132">
        <f>Ingredients!B114</f>
        <v>0</v>
      </c>
      <c r="C132">
        <f>Ingredients!C114</f>
        <v>0</v>
      </c>
      <c r="D132">
        <f>Ingredients!D114</f>
        <v>0</v>
      </c>
    </row>
    <row r="133" spans="1:4" x14ac:dyDescent="0.2">
      <c r="A133" t="str">
        <f>Ingredients!A115</f>
        <v>Liquer 24</v>
      </c>
      <c r="B133">
        <f>Ingredients!B115</f>
        <v>0</v>
      </c>
      <c r="C133">
        <f>Ingredients!C115</f>
        <v>0</v>
      </c>
      <c r="D133">
        <f>Ingredients!D115</f>
        <v>0</v>
      </c>
    </row>
    <row r="134" spans="1:4" x14ac:dyDescent="0.2">
      <c r="A134" t="str">
        <f>Ingredients!A116</f>
        <v>Liquer 25</v>
      </c>
      <c r="B134">
        <f>Ingredients!B116</f>
        <v>0</v>
      </c>
      <c r="C134">
        <f>Ingredients!C116</f>
        <v>0</v>
      </c>
      <c r="D134">
        <f>Ingredients!D116</f>
        <v>0</v>
      </c>
    </row>
    <row r="135" spans="1:4" x14ac:dyDescent="0.2">
      <c r="B135"/>
    </row>
    <row r="136" spans="1:4" x14ac:dyDescent="0.2">
      <c r="A136" t="str">
        <f>Ingredients!A118</f>
        <v>OTHER SPIRITS</v>
      </c>
      <c r="B136">
        <f>Ingredients!B118</f>
        <v>0</v>
      </c>
      <c r="C136">
        <f>Ingredients!C118</f>
        <v>0</v>
      </c>
      <c r="D136">
        <f>Ingredients!D118</f>
        <v>0</v>
      </c>
    </row>
    <row r="137" spans="1:4" x14ac:dyDescent="0.2">
      <c r="A137" t="str">
        <f>Ingredients!A119</f>
        <v>champagne</v>
      </c>
      <c r="B137">
        <f>Ingredients!B119</f>
        <v>750</v>
      </c>
      <c r="C137">
        <f>Ingredients!C119</f>
        <v>20</v>
      </c>
      <c r="D137">
        <f>Ingredients!D119</f>
        <v>0.78862745833333336</v>
      </c>
    </row>
    <row r="138" spans="1:4" x14ac:dyDescent="0.2">
      <c r="A138" t="str">
        <f>Ingredients!A120</f>
        <v>sparkling</v>
      </c>
      <c r="B138">
        <f>Ingredients!B120</f>
        <v>750</v>
      </c>
      <c r="C138">
        <f>Ingredients!C120</f>
        <v>10</v>
      </c>
      <c r="D138">
        <f>Ingredients!D120</f>
        <v>0.39431372916666668</v>
      </c>
    </row>
    <row r="139" spans="1:4" x14ac:dyDescent="0.2">
      <c r="A139" t="str">
        <f>Ingredients!A121</f>
        <v>sherry</v>
      </c>
      <c r="B139">
        <f>Ingredients!B121</f>
        <v>750</v>
      </c>
      <c r="C139">
        <f>Ingredients!C121</f>
        <v>15</v>
      </c>
      <c r="D139">
        <f>Ingredients!D121</f>
        <v>0.59147059375</v>
      </c>
    </row>
    <row r="140" spans="1:4" x14ac:dyDescent="0.2">
      <c r="A140" t="str">
        <f>Ingredients!A122</f>
        <v>Long Island Iced tea Mix</v>
      </c>
      <c r="B140">
        <f>Ingredients!B122</f>
        <v>1000</v>
      </c>
      <c r="C140">
        <f>Ingredients!C122</f>
        <v>15.6</v>
      </c>
      <c r="D140">
        <f>Ingredients!D122</f>
        <v>0.46134706312499996</v>
      </c>
    </row>
    <row r="141" spans="1:4" x14ac:dyDescent="0.2">
      <c r="A141" t="str">
        <f>Ingredients!A123</f>
        <v>Other Sprit 5</v>
      </c>
      <c r="B141">
        <f>Ingredients!B123</f>
        <v>0</v>
      </c>
      <c r="C141">
        <f>Ingredients!C123</f>
        <v>0</v>
      </c>
      <c r="D141">
        <f>Ingredients!D123</f>
        <v>0</v>
      </c>
    </row>
    <row r="142" spans="1:4" x14ac:dyDescent="0.2">
      <c r="A142" t="str">
        <f>Ingredients!A124</f>
        <v>Other Sprit 6</v>
      </c>
      <c r="B142">
        <f>Ingredients!B124</f>
        <v>0</v>
      </c>
      <c r="C142">
        <f>Ingredients!C124</f>
        <v>0</v>
      </c>
      <c r="D142">
        <f>Ingredients!D124</f>
        <v>0</v>
      </c>
    </row>
    <row r="143" spans="1:4" x14ac:dyDescent="0.2">
      <c r="A143" t="str">
        <f>Ingredients!A125</f>
        <v>Other Sprit 7</v>
      </c>
      <c r="B143">
        <f>Ingredients!B125</f>
        <v>0</v>
      </c>
      <c r="C143">
        <f>Ingredients!C125</f>
        <v>0</v>
      </c>
      <c r="D143">
        <f>Ingredients!D125</f>
        <v>0</v>
      </c>
    </row>
    <row r="144" spans="1:4" x14ac:dyDescent="0.2">
      <c r="A144" t="str">
        <f>Ingredients!A126</f>
        <v>Other Sprit 8</v>
      </c>
      <c r="B144">
        <f>Ingredients!B126</f>
        <v>0</v>
      </c>
      <c r="C144">
        <f>Ingredients!C126</f>
        <v>0</v>
      </c>
      <c r="D144">
        <f>Ingredients!D126</f>
        <v>0</v>
      </c>
    </row>
    <row r="145" spans="1:4" x14ac:dyDescent="0.2">
      <c r="A145" t="str">
        <f>Ingredients!A127</f>
        <v>Other Sprit 9</v>
      </c>
      <c r="B145">
        <f>Ingredients!B127</f>
        <v>0</v>
      </c>
      <c r="C145">
        <f>Ingredients!C127</f>
        <v>0</v>
      </c>
      <c r="D145">
        <f>Ingredients!D127</f>
        <v>0</v>
      </c>
    </row>
    <row r="146" spans="1:4" x14ac:dyDescent="0.2">
      <c r="A146" t="str">
        <f>Ingredients!A128</f>
        <v>Other Sprit 10</v>
      </c>
      <c r="B146">
        <f>Ingredients!B128</f>
        <v>0</v>
      </c>
      <c r="C146">
        <f>Ingredients!C128</f>
        <v>0</v>
      </c>
      <c r="D146">
        <f>Ingredients!D128</f>
        <v>0</v>
      </c>
    </row>
    <row r="147" spans="1:4" x14ac:dyDescent="0.2">
      <c r="B147"/>
    </row>
    <row r="148" spans="1:4" x14ac:dyDescent="0.2">
      <c r="B148"/>
    </row>
    <row r="149" spans="1:4" x14ac:dyDescent="0.2">
      <c r="A149" t="str">
        <f>Ingredients!F7</f>
        <v>MIXERS</v>
      </c>
      <c r="B149">
        <f>Ingredients!G7</f>
        <v>0</v>
      </c>
      <c r="C149">
        <f>Ingredients!H7</f>
        <v>0</v>
      </c>
      <c r="D149">
        <f>Ingredients!I7</f>
        <v>0</v>
      </c>
    </row>
    <row r="150" spans="1:4" x14ac:dyDescent="0.2">
      <c r="A150" t="str">
        <f>Ingredients!F8</f>
        <v>tonic water</v>
      </c>
      <c r="B150">
        <f>Ingredients!G8</f>
        <v>200</v>
      </c>
      <c r="C150">
        <f>Ingredients!H8</f>
        <v>2.5</v>
      </c>
      <c r="D150">
        <f>Ingredients!I8</f>
        <v>0.36966912109375</v>
      </c>
    </row>
    <row r="151" spans="1:4" x14ac:dyDescent="0.2">
      <c r="A151" t="str">
        <f>Ingredients!F9</f>
        <v>soda water</v>
      </c>
      <c r="B151">
        <f>Ingredients!G9</f>
        <v>200</v>
      </c>
      <c r="C151">
        <f>Ingredients!H9</f>
        <v>2</v>
      </c>
      <c r="D151">
        <f>Ingredients!I9</f>
        <v>0.295735296875</v>
      </c>
    </row>
    <row r="152" spans="1:4" x14ac:dyDescent="0.2">
      <c r="A152" t="str">
        <f>Ingredients!F10</f>
        <v>ginger beer</v>
      </c>
      <c r="B152">
        <f>Ingredients!G10</f>
        <v>200</v>
      </c>
      <c r="C152">
        <f>Ingredients!H10</f>
        <v>2.5</v>
      </c>
      <c r="D152">
        <f>Ingredients!I10</f>
        <v>0.36966912109375</v>
      </c>
    </row>
    <row r="153" spans="1:4" x14ac:dyDescent="0.2">
      <c r="A153" t="str">
        <f>Ingredients!F11</f>
        <v>coke</v>
      </c>
      <c r="B153">
        <f>Ingredients!G11</f>
        <v>330</v>
      </c>
      <c r="C153">
        <f>Ingredients!H11</f>
        <v>1.5</v>
      </c>
      <c r="D153">
        <f>Ingredients!I11</f>
        <v>0.13442513494318181</v>
      </c>
    </row>
    <row r="154" spans="1:4" x14ac:dyDescent="0.2">
      <c r="A154" t="str">
        <f>Ingredients!F12</f>
        <v>bitter lemon</v>
      </c>
      <c r="B154">
        <f>Ingredients!G12</f>
        <v>200</v>
      </c>
      <c r="C154">
        <f>Ingredients!H12</f>
        <v>2.5</v>
      </c>
      <c r="D154">
        <f>Ingredients!I12</f>
        <v>0.36966912109375</v>
      </c>
    </row>
    <row r="155" spans="1:4" x14ac:dyDescent="0.2">
      <c r="A155" t="str">
        <f>Ingredients!F13</f>
        <v>Mixer 6</v>
      </c>
      <c r="B155">
        <f>Ingredients!G13</f>
        <v>0</v>
      </c>
      <c r="C155">
        <f>Ingredients!H13</f>
        <v>0</v>
      </c>
      <c r="D155">
        <f>Ingredients!I13</f>
        <v>0</v>
      </c>
    </row>
    <row r="156" spans="1:4" x14ac:dyDescent="0.2">
      <c r="A156" t="str">
        <f>Ingredients!F14</f>
        <v>Mixer 7</v>
      </c>
      <c r="B156">
        <f>Ingredients!G14</f>
        <v>0</v>
      </c>
      <c r="C156">
        <f>Ingredients!H14</f>
        <v>0</v>
      </c>
      <c r="D156">
        <f>Ingredients!I14</f>
        <v>0</v>
      </c>
    </row>
    <row r="157" spans="1:4" x14ac:dyDescent="0.2">
      <c r="A157" t="str">
        <f>Ingredients!F15</f>
        <v>Mixer 8</v>
      </c>
      <c r="B157">
        <f>Ingredients!G15</f>
        <v>0</v>
      </c>
      <c r="C157">
        <f>Ingredients!H15</f>
        <v>0</v>
      </c>
      <c r="D157">
        <f>Ingredients!I15</f>
        <v>0</v>
      </c>
    </row>
    <row r="158" spans="1:4" x14ac:dyDescent="0.2">
      <c r="A158" t="str">
        <f>Ingredients!F16</f>
        <v>Mixer 9</v>
      </c>
      <c r="B158">
        <f>Ingredients!G16</f>
        <v>0</v>
      </c>
      <c r="C158">
        <f>Ingredients!H16</f>
        <v>0</v>
      </c>
      <c r="D158">
        <f>Ingredients!I16</f>
        <v>0</v>
      </c>
    </row>
    <row r="159" spans="1:4" x14ac:dyDescent="0.2">
      <c r="A159" t="str">
        <f>Ingredients!F17</f>
        <v>Mixer 10</v>
      </c>
      <c r="B159">
        <f>Ingredients!G17</f>
        <v>0</v>
      </c>
      <c r="C159">
        <f>Ingredients!H17</f>
        <v>0</v>
      </c>
      <c r="D159">
        <f>Ingredients!I17</f>
        <v>0</v>
      </c>
    </row>
    <row r="160" spans="1:4" x14ac:dyDescent="0.2">
      <c r="A160" t="str">
        <f>Ingredients!F20</f>
        <v>fresh lemon</v>
      </c>
      <c r="B160">
        <f>Ingredients!G20</f>
        <v>1000</v>
      </c>
      <c r="C160">
        <f>Ingredients!H20</f>
        <v>12</v>
      </c>
      <c r="D160">
        <f>Ingredients!I20</f>
        <v>0.35488235624999998</v>
      </c>
    </row>
    <row r="161" spans="1:4" x14ac:dyDescent="0.2">
      <c r="A161" t="str">
        <f>Ingredients!F21</f>
        <v>fresh lime</v>
      </c>
      <c r="B161">
        <f>Ingredients!G21</f>
        <v>1000</v>
      </c>
      <c r="C161">
        <f>Ingredients!H21</f>
        <v>12</v>
      </c>
      <c r="D161">
        <f>Ingredients!I21</f>
        <v>0.35488235624999998</v>
      </c>
    </row>
    <row r="162" spans="1:4" x14ac:dyDescent="0.2">
      <c r="A162" t="str">
        <f>Ingredients!F22</f>
        <v>orange</v>
      </c>
      <c r="B162">
        <f>Ingredients!G22</f>
        <v>1000</v>
      </c>
      <c r="C162">
        <f>Ingredients!H22</f>
        <v>3</v>
      </c>
      <c r="D162">
        <f>Ingredients!I22</f>
        <v>8.8720589062499994E-2</v>
      </c>
    </row>
    <row r="163" spans="1:4" x14ac:dyDescent="0.2">
      <c r="A163" t="str">
        <f>Ingredients!F23</f>
        <v>grapefruit</v>
      </c>
      <c r="B163">
        <f>Ingredients!G23</f>
        <v>1000</v>
      </c>
      <c r="C163">
        <f>Ingredients!H23</f>
        <v>3</v>
      </c>
      <c r="D163">
        <f>Ingredients!I23</f>
        <v>8.8720589062499994E-2</v>
      </c>
    </row>
    <row r="164" spans="1:4" x14ac:dyDescent="0.2">
      <c r="A164" t="str">
        <f>Ingredients!F24</f>
        <v>cranberry</v>
      </c>
      <c r="B164">
        <f>Ingredients!G24</f>
        <v>1000</v>
      </c>
      <c r="C164">
        <f>Ingredients!H24</f>
        <v>3</v>
      </c>
      <c r="D164">
        <f>Ingredients!I24</f>
        <v>8.8720589062499994E-2</v>
      </c>
    </row>
    <row r="165" spans="1:4" x14ac:dyDescent="0.2">
      <c r="A165" t="str">
        <f>Ingredients!F25</f>
        <v>apple</v>
      </c>
      <c r="B165">
        <f>Ingredients!G25</f>
        <v>1000</v>
      </c>
      <c r="C165">
        <f>Ingredients!H25</f>
        <v>3</v>
      </c>
      <c r="D165">
        <f>Ingredients!I25</f>
        <v>8.8720589062499994E-2</v>
      </c>
    </row>
    <row r="166" spans="1:4" x14ac:dyDescent="0.2">
      <c r="A166" t="str">
        <f>Ingredients!F26</f>
        <v>Juice 7</v>
      </c>
      <c r="B166">
        <f>Ingredients!G26</f>
        <v>0</v>
      </c>
      <c r="C166">
        <f>Ingredients!H26</f>
        <v>0</v>
      </c>
      <c r="D166">
        <f>Ingredients!I26</f>
        <v>0</v>
      </c>
    </row>
    <row r="167" spans="1:4" x14ac:dyDescent="0.2">
      <c r="A167" t="str">
        <f>Ingredients!F27</f>
        <v>Juice 8</v>
      </c>
      <c r="B167">
        <f>Ingredients!G27</f>
        <v>0</v>
      </c>
      <c r="C167">
        <f>Ingredients!H27</f>
        <v>0</v>
      </c>
      <c r="D167">
        <f>Ingredients!I27</f>
        <v>0</v>
      </c>
    </row>
    <row r="168" spans="1:4" x14ac:dyDescent="0.2">
      <c r="A168" t="str">
        <f>Ingredients!F28</f>
        <v>Juice 9</v>
      </c>
      <c r="B168">
        <f>Ingredients!G28</f>
        <v>0</v>
      </c>
      <c r="C168">
        <f>Ingredients!H28</f>
        <v>0</v>
      </c>
      <c r="D168">
        <f>Ingredients!I28</f>
        <v>0</v>
      </c>
    </row>
    <row r="169" spans="1:4" x14ac:dyDescent="0.2">
      <c r="A169" t="str">
        <f>Ingredients!F29</f>
        <v>Juice 10</v>
      </c>
      <c r="B169">
        <f>Ingredients!G29</f>
        <v>0</v>
      </c>
      <c r="C169">
        <f>Ingredients!H29</f>
        <v>0</v>
      </c>
      <c r="D169">
        <f>Ingredients!I29</f>
        <v>0</v>
      </c>
    </row>
    <row r="170" spans="1:4" x14ac:dyDescent="0.2">
      <c r="A170" t="str">
        <f>Ingredients!F32</f>
        <v>simple syrup</v>
      </c>
      <c r="B170">
        <f>Ingredients!G32</f>
        <v>1000</v>
      </c>
      <c r="C170">
        <f>Ingredients!H32</f>
        <v>3</v>
      </c>
      <c r="D170">
        <f>Ingredients!I32</f>
        <v>8.8720589062499994E-2</v>
      </c>
    </row>
    <row r="171" spans="1:4" x14ac:dyDescent="0.2">
      <c r="A171" t="str">
        <f>Ingredients!F33</f>
        <v>orgeat</v>
      </c>
      <c r="B171">
        <f>Ingredients!G33</f>
        <v>1000</v>
      </c>
      <c r="C171">
        <f>Ingredients!H33</f>
        <v>10</v>
      </c>
      <c r="D171">
        <f>Ingredients!I33</f>
        <v>0.295735296875</v>
      </c>
    </row>
    <row r="172" spans="1:4" x14ac:dyDescent="0.2">
      <c r="A172" t="str">
        <f>Ingredients!F34</f>
        <v>grenadine</v>
      </c>
      <c r="B172">
        <f>Ingredients!G34</f>
        <v>1000</v>
      </c>
      <c r="C172">
        <f>Ingredients!H34</f>
        <v>10</v>
      </c>
      <c r="D172">
        <f>Ingredients!I34</f>
        <v>0.295735296875</v>
      </c>
    </row>
    <row r="173" spans="1:4" x14ac:dyDescent="0.2">
      <c r="A173" t="str">
        <f>Ingredients!F35</f>
        <v>honey</v>
      </c>
      <c r="B173">
        <f>Ingredients!G35</f>
        <v>1000</v>
      </c>
      <c r="C173">
        <f>Ingredients!H35</f>
        <v>10</v>
      </c>
      <c r="D173">
        <f>Ingredients!I35</f>
        <v>0.295735296875</v>
      </c>
    </row>
    <row r="174" spans="1:4" x14ac:dyDescent="0.2">
      <c r="A174" t="str">
        <f>Ingredients!F36</f>
        <v>agave</v>
      </c>
      <c r="B174">
        <f>Ingredients!G36</f>
        <v>1000</v>
      </c>
      <c r="C174">
        <f>Ingredients!H36</f>
        <v>10</v>
      </c>
      <c r="D174">
        <f>Ingredients!I36</f>
        <v>0.295735296875</v>
      </c>
    </row>
    <row r="175" spans="1:4" x14ac:dyDescent="0.2">
      <c r="A175" t="str">
        <f>Ingredients!F37</f>
        <v>pineapple gum</v>
      </c>
      <c r="B175">
        <f>Ingredients!G37</f>
        <v>1000</v>
      </c>
      <c r="C175">
        <f>Ingredients!H37</f>
        <v>10</v>
      </c>
      <c r="D175">
        <f>Ingredients!I37</f>
        <v>0.295735296875</v>
      </c>
    </row>
    <row r="176" spans="1:4" x14ac:dyDescent="0.2">
      <c r="A176" t="str">
        <f>Ingredients!F38</f>
        <v>passionfruit</v>
      </c>
      <c r="B176">
        <f>Ingredients!G38</f>
        <v>1000</v>
      </c>
      <c r="C176">
        <f>Ingredients!H38</f>
        <v>10</v>
      </c>
      <c r="D176">
        <f>Ingredients!I38</f>
        <v>0.295735296875</v>
      </c>
    </row>
    <row r="177" spans="1:4" x14ac:dyDescent="0.2">
      <c r="A177" t="str">
        <f>Ingredients!F39</f>
        <v>Syrup 8</v>
      </c>
      <c r="B177">
        <f>Ingredients!G39</f>
        <v>0</v>
      </c>
      <c r="C177">
        <f>Ingredients!H39</f>
        <v>0</v>
      </c>
      <c r="D177">
        <f>Ingredients!I39</f>
        <v>0</v>
      </c>
    </row>
    <row r="178" spans="1:4" x14ac:dyDescent="0.2">
      <c r="A178" t="str">
        <f>Ingredients!F40</f>
        <v>Syrup 9</v>
      </c>
      <c r="B178">
        <f>Ingredients!G40</f>
        <v>0</v>
      </c>
      <c r="C178">
        <f>Ingredients!H40</f>
        <v>0</v>
      </c>
      <c r="D178">
        <f>Ingredients!I40</f>
        <v>0</v>
      </c>
    </row>
    <row r="179" spans="1:4" x14ac:dyDescent="0.2">
      <c r="A179" t="str">
        <f>Ingredients!F41</f>
        <v>Syrup 10</v>
      </c>
      <c r="B179">
        <f>Ingredients!G41</f>
        <v>0</v>
      </c>
      <c r="C179">
        <f>Ingredients!H41</f>
        <v>0</v>
      </c>
      <c r="D179">
        <f>Ingredients!I41</f>
        <v>0</v>
      </c>
    </row>
    <row r="180" spans="1:4" x14ac:dyDescent="0.2">
      <c r="A180" t="str">
        <f>Ingredients!F44</f>
        <v>mango</v>
      </c>
      <c r="B180">
        <f>Ingredients!G44</f>
        <v>1000</v>
      </c>
      <c r="C180">
        <f>Ingredients!H44</f>
        <v>11</v>
      </c>
      <c r="D180">
        <f>Ingredients!I44</f>
        <v>0.32530882656249999</v>
      </c>
    </row>
    <row r="181" spans="1:4" x14ac:dyDescent="0.2">
      <c r="A181" t="str">
        <f>Ingredients!F45</f>
        <v>raspberry</v>
      </c>
      <c r="B181">
        <f>Ingredients!G45</f>
        <v>1000</v>
      </c>
      <c r="C181">
        <f>Ingredients!H45</f>
        <v>11</v>
      </c>
      <c r="D181">
        <f>Ingredients!I45</f>
        <v>0.32530882656249999</v>
      </c>
    </row>
    <row r="182" spans="1:4" x14ac:dyDescent="0.2">
      <c r="A182" t="str">
        <f>Ingredients!F46</f>
        <v>passionfruit</v>
      </c>
      <c r="B182">
        <f>Ingredients!G46</f>
        <v>1000</v>
      </c>
      <c r="C182">
        <f>Ingredients!H46</f>
        <v>11</v>
      </c>
      <c r="D182">
        <f>Ingredients!I46</f>
        <v>0.32530882656249999</v>
      </c>
    </row>
    <row r="183" spans="1:4" x14ac:dyDescent="0.2">
      <c r="A183" t="str">
        <f>Ingredients!F47</f>
        <v>Puree 4</v>
      </c>
      <c r="B183">
        <f>Ingredients!G47</f>
        <v>0</v>
      </c>
      <c r="C183">
        <f>Ingredients!H47</f>
        <v>0</v>
      </c>
      <c r="D183">
        <f>Ingredients!I47</f>
        <v>0</v>
      </c>
    </row>
    <row r="184" spans="1:4" x14ac:dyDescent="0.2">
      <c r="A184" t="str">
        <f>Ingredients!F48</f>
        <v>Puree 5</v>
      </c>
      <c r="B184">
        <f>Ingredients!G48</f>
        <v>0</v>
      </c>
      <c r="C184">
        <f>Ingredients!H48</f>
        <v>0</v>
      </c>
      <c r="D184">
        <f>Ingredients!I48</f>
        <v>0</v>
      </c>
    </row>
    <row r="185" spans="1:4" x14ac:dyDescent="0.2">
      <c r="A185" t="str">
        <f>Ingredients!F49</f>
        <v>Puree 6</v>
      </c>
      <c r="B185">
        <f>Ingredients!G49</f>
        <v>0</v>
      </c>
      <c r="C185">
        <f>Ingredients!H49</f>
        <v>0</v>
      </c>
      <c r="D185">
        <f>Ingredients!I49</f>
        <v>0</v>
      </c>
    </row>
    <row r="186" spans="1:4" x14ac:dyDescent="0.2">
      <c r="A186" t="str">
        <f>Ingredients!F50</f>
        <v>Puree 7</v>
      </c>
      <c r="B186">
        <f>Ingredients!G50</f>
        <v>0</v>
      </c>
      <c r="C186">
        <f>Ingredients!H50</f>
        <v>0</v>
      </c>
      <c r="D186">
        <f>Ingredients!I50</f>
        <v>0</v>
      </c>
    </row>
    <row r="187" spans="1:4" x14ac:dyDescent="0.2">
      <c r="A187" t="str">
        <f>Ingredients!F51</f>
        <v>Puree 8</v>
      </c>
      <c r="B187">
        <f>Ingredients!G51</f>
        <v>0</v>
      </c>
      <c r="C187">
        <f>Ingredients!H51</f>
        <v>0</v>
      </c>
      <c r="D187">
        <f>Ingredients!I51</f>
        <v>0</v>
      </c>
    </row>
    <row r="188" spans="1:4" x14ac:dyDescent="0.2">
      <c r="A188" t="str">
        <f>Ingredients!F52</f>
        <v>Puree 9</v>
      </c>
      <c r="B188">
        <f>Ingredients!G52</f>
        <v>0</v>
      </c>
      <c r="C188">
        <f>Ingredients!H52</f>
        <v>0</v>
      </c>
      <c r="D188">
        <f>Ingredients!I52</f>
        <v>0</v>
      </c>
    </row>
    <row r="189" spans="1:4" x14ac:dyDescent="0.2">
      <c r="A189" t="str">
        <f>Ingredients!F53</f>
        <v>Puree 10</v>
      </c>
      <c r="B189">
        <f>Ingredients!G53</f>
        <v>0</v>
      </c>
      <c r="C189">
        <f>Ingredients!H53</f>
        <v>0</v>
      </c>
      <c r="D189">
        <f>Ingredients!I53</f>
        <v>0</v>
      </c>
    </row>
    <row r="190" spans="1:4" x14ac:dyDescent="0.2">
      <c r="A190" t="str">
        <f>Ingredients!F56</f>
        <v>angostura bitters</v>
      </c>
      <c r="B190">
        <f>Ingredients!G56</f>
        <v>200</v>
      </c>
      <c r="C190">
        <f>Ingredients!H56</f>
        <v>10</v>
      </c>
      <c r="D190">
        <f>Ingredients!I56</f>
        <v>1.478676484375</v>
      </c>
    </row>
    <row r="191" spans="1:4" x14ac:dyDescent="0.2">
      <c r="A191" t="str">
        <f>Ingredients!F57</f>
        <v>peychaud bitters</v>
      </c>
      <c r="B191">
        <f>Ingredients!G57</f>
        <v>200</v>
      </c>
      <c r="C191">
        <f>Ingredients!H57</f>
        <v>12</v>
      </c>
      <c r="D191">
        <f>Ingredients!I57</f>
        <v>1.7744117812499998</v>
      </c>
    </row>
    <row r="192" spans="1:4" x14ac:dyDescent="0.2">
      <c r="A192" t="str">
        <f>Ingredients!F58</f>
        <v>orange bitters</v>
      </c>
      <c r="B192">
        <f>Ingredients!G58</f>
        <v>200</v>
      </c>
      <c r="C192">
        <f>Ingredients!H58</f>
        <v>12</v>
      </c>
      <c r="D192">
        <f>Ingredients!I58</f>
        <v>1.7744117812499998</v>
      </c>
    </row>
    <row r="193" spans="1:4" x14ac:dyDescent="0.2">
      <c r="A193" t="str">
        <f>Ingredients!F59</f>
        <v>cream</v>
      </c>
      <c r="B193">
        <f>Ingredients!G59</f>
        <v>250</v>
      </c>
      <c r="C193">
        <f>Ingredients!H59</f>
        <v>2</v>
      </c>
      <c r="D193">
        <f>Ingredients!I59</f>
        <v>0.23658823749999999</v>
      </c>
    </row>
    <row r="194" spans="1:4" x14ac:dyDescent="0.2">
      <c r="A194" t="str">
        <f>Ingredients!F60</f>
        <v>orange flower water</v>
      </c>
      <c r="B194">
        <f>Ingredients!G60</f>
        <v>250</v>
      </c>
      <c r="C194">
        <f>Ingredients!H60</f>
        <v>5</v>
      </c>
      <c r="D194">
        <f>Ingredients!I60</f>
        <v>0.59147059375</v>
      </c>
    </row>
    <row r="195" spans="1:4" x14ac:dyDescent="0.2">
      <c r="A195" t="str">
        <f>Ingredients!F61</f>
        <v>Other Ingredient 6</v>
      </c>
      <c r="B195">
        <f>Ingredients!G61</f>
        <v>0</v>
      </c>
      <c r="C195">
        <f>Ingredients!H61</f>
        <v>0</v>
      </c>
      <c r="D195">
        <f>Ingredients!I61</f>
        <v>0</v>
      </c>
    </row>
    <row r="196" spans="1:4" x14ac:dyDescent="0.2">
      <c r="A196" t="str">
        <f>Ingredients!F62</f>
        <v>Other Ingredient 7</v>
      </c>
      <c r="B196">
        <f>Ingredients!G62</f>
        <v>0</v>
      </c>
      <c r="C196">
        <f>Ingredients!H62</f>
        <v>0</v>
      </c>
      <c r="D196">
        <f>Ingredients!I62</f>
        <v>0</v>
      </c>
    </row>
    <row r="197" spans="1:4" x14ac:dyDescent="0.2">
      <c r="A197" t="str">
        <f>Ingredients!F63</f>
        <v>Other Ingredient 8</v>
      </c>
      <c r="B197">
        <f>Ingredients!G63</f>
        <v>0</v>
      </c>
      <c r="C197">
        <f>Ingredients!H63</f>
        <v>0</v>
      </c>
      <c r="D197">
        <f>Ingredients!I63</f>
        <v>0</v>
      </c>
    </row>
    <row r="198" spans="1:4" x14ac:dyDescent="0.2">
      <c r="A198" t="str">
        <f>Ingredients!F64</f>
        <v>Other Ingredient 9</v>
      </c>
      <c r="B198">
        <f>Ingredients!G64</f>
        <v>0</v>
      </c>
      <c r="C198">
        <f>Ingredients!H64</f>
        <v>0</v>
      </c>
      <c r="D198">
        <f>Ingredients!I64</f>
        <v>0</v>
      </c>
    </row>
    <row r="199" spans="1:4" x14ac:dyDescent="0.2">
      <c r="A199" t="str">
        <f>Ingredients!F65</f>
        <v>Other Ingredient 10</v>
      </c>
      <c r="B199">
        <f>Ingredients!G65</f>
        <v>0</v>
      </c>
      <c r="C199">
        <f>Ingredients!H65</f>
        <v>0</v>
      </c>
      <c r="D199">
        <f>Ingredients!I65</f>
        <v>0</v>
      </c>
    </row>
    <row r="201" spans="1:4" x14ac:dyDescent="0.2">
      <c r="A201" t="str">
        <f>Ingredients!K6</f>
        <v>PRODUCE</v>
      </c>
      <c r="B201">
        <f>Ingredients!L6</f>
        <v>0</v>
      </c>
      <c r="C201">
        <f>Ingredients!M6</f>
        <v>0</v>
      </c>
      <c r="D201">
        <f>Ingredients!N6</f>
        <v>0</v>
      </c>
    </row>
    <row r="202" spans="1:4" x14ac:dyDescent="0.2">
      <c r="A202" t="str">
        <f>Ingredients!K7</f>
        <v xml:space="preserve">mint </v>
      </c>
      <c r="B202">
        <f>Ingredients!L7</f>
        <v>40</v>
      </c>
      <c r="C202">
        <f>Ingredients!M7</f>
        <v>3</v>
      </c>
      <c r="D202">
        <f>Ingredients!N7</f>
        <v>7.4999999999999997E-2</v>
      </c>
    </row>
    <row r="203" spans="1:4" x14ac:dyDescent="0.2">
      <c r="A203" t="str">
        <f>Ingredients!K8</f>
        <v>basil</v>
      </c>
      <c r="B203">
        <f>Ingredients!L8</f>
        <v>40</v>
      </c>
      <c r="C203">
        <f>Ingredients!M8</f>
        <v>3</v>
      </c>
      <c r="D203">
        <f>Ingredients!N8</f>
        <v>7.4999999999999997E-2</v>
      </c>
    </row>
    <row r="204" spans="1:4" x14ac:dyDescent="0.2">
      <c r="A204" t="str">
        <f>Ingredients!K9</f>
        <v>ginger</v>
      </c>
      <c r="B204">
        <f>Ingredients!L9</f>
        <v>20</v>
      </c>
      <c r="C204">
        <f>Ingredients!M9</f>
        <v>10</v>
      </c>
      <c r="D204">
        <f>Ingredients!N9</f>
        <v>0.5</v>
      </c>
    </row>
    <row r="205" spans="1:4" x14ac:dyDescent="0.2">
      <c r="A205" t="str">
        <f>Ingredients!K10</f>
        <v>egg</v>
      </c>
      <c r="B205">
        <f>Ingredients!L10</f>
        <v>12</v>
      </c>
      <c r="C205">
        <f>Ingredients!M10</f>
        <v>3</v>
      </c>
      <c r="D205">
        <f>Ingredients!N10</f>
        <v>0.25</v>
      </c>
    </row>
    <row r="206" spans="1:4" x14ac:dyDescent="0.2">
      <c r="A206" t="str">
        <f>Ingredients!K11</f>
        <v>Produce 5</v>
      </c>
      <c r="B206">
        <f>Ingredients!L11</f>
        <v>0</v>
      </c>
      <c r="C206">
        <f>Ingredients!M11</f>
        <v>0</v>
      </c>
      <c r="D206">
        <f>Ingredients!N11</f>
        <v>0</v>
      </c>
    </row>
    <row r="207" spans="1:4" x14ac:dyDescent="0.2">
      <c r="A207" t="str">
        <f>Ingredients!K12</f>
        <v>Produce 6</v>
      </c>
      <c r="B207">
        <f>Ingredients!L12</f>
        <v>0</v>
      </c>
      <c r="C207">
        <f>Ingredients!M12</f>
        <v>0</v>
      </c>
      <c r="D207">
        <f>Ingredients!N12</f>
        <v>0</v>
      </c>
    </row>
    <row r="208" spans="1:4" x14ac:dyDescent="0.2">
      <c r="A208" t="str">
        <f>Ingredients!K13</f>
        <v>Produce 7</v>
      </c>
      <c r="B208">
        <f>Ingredients!L13</f>
        <v>0</v>
      </c>
      <c r="C208">
        <f>Ingredients!M13</f>
        <v>0</v>
      </c>
      <c r="D208">
        <f>Ingredients!N13</f>
        <v>0</v>
      </c>
    </row>
    <row r="209" spans="1:4" x14ac:dyDescent="0.2">
      <c r="A209" t="str">
        <f>Ingredients!K14</f>
        <v>Produce 8</v>
      </c>
      <c r="B209">
        <f>Ingredients!L14</f>
        <v>0</v>
      </c>
      <c r="C209">
        <f>Ingredients!M14</f>
        <v>0</v>
      </c>
      <c r="D209">
        <f>Ingredients!N14</f>
        <v>0</v>
      </c>
    </row>
    <row r="210" spans="1:4" x14ac:dyDescent="0.2">
      <c r="A210" t="str">
        <f>Ingredients!K15</f>
        <v>Produce 9</v>
      </c>
      <c r="B210">
        <f>Ingredients!L15</f>
        <v>0</v>
      </c>
      <c r="C210">
        <f>Ingredients!M15</f>
        <v>0</v>
      </c>
      <c r="D210">
        <f>Ingredients!N15</f>
        <v>0</v>
      </c>
    </row>
    <row r="211" spans="1:4" x14ac:dyDescent="0.2">
      <c r="A211" t="str">
        <f>Ingredients!K16</f>
        <v>Produce 10</v>
      </c>
      <c r="B211">
        <f>Ingredients!L16</f>
        <v>0</v>
      </c>
      <c r="C211">
        <f>Ingredients!M16</f>
        <v>0</v>
      </c>
      <c r="D211">
        <f>Ingredients!N16</f>
        <v>0</v>
      </c>
    </row>
    <row r="212" spans="1:4" x14ac:dyDescent="0.2">
      <c r="B212"/>
    </row>
    <row r="213" spans="1:4" x14ac:dyDescent="0.2">
      <c r="A213" t="str">
        <f>Ingredients!K19</f>
        <v>GARNISHES</v>
      </c>
      <c r="B213">
        <f>Ingredients!L19</f>
        <v>0</v>
      </c>
      <c r="C213">
        <f>Ingredients!M19</f>
        <v>0</v>
      </c>
      <c r="D213">
        <f>Ingredients!N19</f>
        <v>0</v>
      </c>
    </row>
    <row r="214" spans="1:4" x14ac:dyDescent="0.2">
      <c r="A214" t="str">
        <f>Ingredients!K20</f>
        <v>lemon twist</v>
      </c>
      <c r="B214">
        <f>Ingredients!L20</f>
        <v>8</v>
      </c>
      <c r="C214">
        <f>Ingredients!M20</f>
        <v>0.5</v>
      </c>
      <c r="D214">
        <f>Ingredients!N20</f>
        <v>6.25E-2</v>
      </c>
    </row>
    <row r="215" spans="1:4" x14ac:dyDescent="0.2">
      <c r="A215" t="str">
        <f>Ingredients!K21</f>
        <v>orange twist</v>
      </c>
      <c r="B215">
        <f>Ingredients!L21</f>
        <v>8</v>
      </c>
      <c r="C215">
        <f>Ingredients!M21</f>
        <v>0.5</v>
      </c>
      <c r="D215">
        <f>Ingredients!N21</f>
        <v>6.25E-2</v>
      </c>
    </row>
    <row r="216" spans="1:4" x14ac:dyDescent="0.2">
      <c r="A216" t="str">
        <f>Ingredients!K22</f>
        <v>cocktail cherry</v>
      </c>
      <c r="B216">
        <f>Ingredients!L22</f>
        <v>70</v>
      </c>
      <c r="C216">
        <f>Ingredients!M22</f>
        <v>10</v>
      </c>
      <c r="D216">
        <f>Ingredients!N22</f>
        <v>0.14285714285714285</v>
      </c>
    </row>
    <row r="217" spans="1:4" x14ac:dyDescent="0.2">
      <c r="A217" t="str">
        <f>Ingredients!K23</f>
        <v>lime wedge</v>
      </c>
      <c r="B217">
        <f>Ingredients!L23</f>
        <v>8</v>
      </c>
      <c r="C217">
        <f>Ingredients!M23</f>
        <v>0.5</v>
      </c>
      <c r="D217">
        <f>Ingredients!N23</f>
        <v>6.25E-2</v>
      </c>
    </row>
    <row r="218" spans="1:4" x14ac:dyDescent="0.2">
      <c r="A218" t="str">
        <f>Ingredients!K24</f>
        <v>lemon wedge</v>
      </c>
      <c r="B218">
        <f>Ingredients!L24</f>
        <v>8</v>
      </c>
      <c r="C218">
        <f>Ingredients!M24</f>
        <v>0.5</v>
      </c>
      <c r="D218">
        <f>Ingredients!N24</f>
        <v>6.25E-2</v>
      </c>
    </row>
    <row r="219" spans="1:4" x14ac:dyDescent="0.2">
      <c r="A219" t="str">
        <f>Ingredients!K25</f>
        <v>orange wedge</v>
      </c>
      <c r="B219">
        <f>Ingredients!L25</f>
        <v>22</v>
      </c>
      <c r="C219">
        <f>Ingredients!M25</f>
        <v>0.5</v>
      </c>
      <c r="D219">
        <f>Ingredients!N25</f>
        <v>2.2727272727272728E-2</v>
      </c>
    </row>
    <row r="220" spans="1:4" x14ac:dyDescent="0.2">
      <c r="A220" t="str">
        <f>Ingredients!K26</f>
        <v>mint sprig</v>
      </c>
      <c r="B220">
        <f>Ingredients!L26</f>
        <v>20</v>
      </c>
      <c r="C220">
        <f>Ingredients!M26</f>
        <v>3</v>
      </c>
      <c r="D220">
        <f>Ingredients!N26</f>
        <v>0.15</v>
      </c>
    </row>
    <row r="221" spans="1:4" x14ac:dyDescent="0.2">
      <c r="A221" t="str">
        <f>Ingredients!K27</f>
        <v>basil leaf</v>
      </c>
      <c r="B221">
        <f>Ingredients!L27</f>
        <v>50</v>
      </c>
      <c r="C221">
        <f>Ingredients!M27</f>
        <v>3</v>
      </c>
      <c r="D221">
        <f>Ingredients!N27</f>
        <v>0.06</v>
      </c>
    </row>
    <row r="222" spans="1:4" x14ac:dyDescent="0.2">
      <c r="A222" t="str">
        <f>Ingredients!K28</f>
        <v>Garnish 9</v>
      </c>
      <c r="B222">
        <f>Ingredients!L28</f>
        <v>0</v>
      </c>
      <c r="C222">
        <f>Ingredients!M28</f>
        <v>0</v>
      </c>
      <c r="D222">
        <f>Ingredients!N28</f>
        <v>0</v>
      </c>
    </row>
    <row r="223" spans="1:4" x14ac:dyDescent="0.2">
      <c r="A223" t="str">
        <f>Ingredients!K29</f>
        <v>Garnish 10</v>
      </c>
      <c r="B223">
        <f>Ingredients!L29</f>
        <v>0</v>
      </c>
      <c r="C223">
        <f>Ingredients!M29</f>
        <v>0</v>
      </c>
      <c r="D223">
        <f>Ingredients!N29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N135"/>
  <sheetViews>
    <sheetView showGridLines="0" zoomScaleNormal="100" workbookViewId="0">
      <pane ySplit="5" topLeftCell="A6" activePane="bottomLeft" state="frozen"/>
      <selection pane="bottomLeft" activeCell="K20" sqref="K20"/>
    </sheetView>
  </sheetViews>
  <sheetFormatPr defaultColWidth="9.140625" defaultRowHeight="12.75" x14ac:dyDescent="0.2"/>
  <cols>
    <col min="1" max="1" width="40.7109375" style="72" customWidth="1"/>
    <col min="2" max="2" width="15.7109375" style="72" customWidth="1"/>
    <col min="3" max="3" width="15.7109375" style="111" customWidth="1"/>
    <col min="4" max="4" width="15.7109375" style="227" customWidth="1"/>
    <col min="5" max="5" width="9.140625" style="104"/>
    <col min="6" max="6" width="21.7109375" style="72" bestFit="1" customWidth="1"/>
    <col min="7" max="7" width="26.5703125" style="89" bestFit="1" customWidth="1"/>
    <col min="8" max="8" width="21.7109375" style="72" bestFit="1" customWidth="1"/>
    <col min="9" max="9" width="21" style="227" bestFit="1" customWidth="1"/>
    <col min="10" max="10" width="9.140625" style="72"/>
    <col min="11" max="11" width="21.7109375" style="72" bestFit="1" customWidth="1"/>
    <col min="12" max="12" width="25.85546875" style="72" bestFit="1" customWidth="1"/>
    <col min="13" max="13" width="21.7109375" style="72" bestFit="1" customWidth="1"/>
    <col min="14" max="14" width="21" style="72" bestFit="1" customWidth="1"/>
    <col min="15" max="16384" width="9.140625" style="72"/>
  </cols>
  <sheetData>
    <row r="1" spans="1:14" s="91" customFormat="1" ht="24.75" customHeight="1" x14ac:dyDescent="0.3">
      <c r="A1" s="288" t="s">
        <v>83</v>
      </c>
      <c r="B1" s="289"/>
      <c r="C1" s="289"/>
      <c r="D1" s="290"/>
      <c r="E1" s="90"/>
      <c r="F1" s="288" t="str">
        <f>A1</f>
        <v>[Date Range]</v>
      </c>
      <c r="G1" s="289"/>
      <c r="H1" s="289"/>
      <c r="I1" s="290"/>
      <c r="K1" s="288" t="str">
        <f>F1</f>
        <v>[Date Range]</v>
      </c>
      <c r="L1" s="289"/>
      <c r="M1" s="289"/>
      <c r="N1" s="290"/>
    </row>
    <row r="2" spans="1:14" s="93" customFormat="1" ht="18" customHeight="1" x14ac:dyDescent="0.25">
      <c r="A2" s="291" t="s">
        <v>143</v>
      </c>
      <c r="B2" s="292"/>
      <c r="C2" s="292"/>
      <c r="D2" s="298"/>
      <c r="E2" s="92"/>
      <c r="F2" s="291" t="s">
        <v>268</v>
      </c>
      <c r="G2" s="292"/>
      <c r="H2" s="292"/>
      <c r="I2" s="293"/>
      <c r="K2" s="291" t="s">
        <v>267</v>
      </c>
      <c r="L2" s="292"/>
      <c r="M2" s="292"/>
      <c r="N2" s="293"/>
    </row>
    <row r="3" spans="1:14" s="93" customFormat="1" ht="18" customHeight="1" x14ac:dyDescent="0.25">
      <c r="A3" s="291"/>
      <c r="B3" s="292"/>
      <c r="C3" s="292"/>
      <c r="D3" s="298"/>
      <c r="E3" s="94"/>
      <c r="F3" s="291"/>
      <c r="G3" s="292"/>
      <c r="H3" s="292"/>
      <c r="I3" s="293"/>
      <c r="K3" s="291"/>
      <c r="L3" s="292"/>
      <c r="M3" s="292"/>
      <c r="N3" s="293"/>
    </row>
    <row r="4" spans="1:14" ht="15.75" customHeight="1" thickBot="1" x14ac:dyDescent="0.25">
      <c r="A4" s="95"/>
      <c r="B4" s="96"/>
      <c r="C4" s="97"/>
      <c r="D4" s="228"/>
      <c r="E4" s="98"/>
      <c r="F4" s="95"/>
      <c r="G4" s="96"/>
      <c r="H4" s="97"/>
      <c r="I4" s="228"/>
      <c r="J4" s="73"/>
      <c r="K4" s="95"/>
      <c r="L4" s="96"/>
      <c r="M4" s="97"/>
      <c r="N4" s="228"/>
    </row>
    <row r="5" spans="1:14" ht="36.75" thickBot="1" x14ac:dyDescent="0.25">
      <c r="A5" s="99" t="s">
        <v>21</v>
      </c>
      <c r="B5" s="99" t="s">
        <v>103</v>
      </c>
      <c r="C5" s="100" t="s">
        <v>102</v>
      </c>
      <c r="D5" s="229" t="s">
        <v>20</v>
      </c>
      <c r="E5" s="98"/>
      <c r="F5" s="258" t="s">
        <v>21</v>
      </c>
      <c r="G5" s="260" t="s">
        <v>103</v>
      </c>
      <c r="H5" s="259" t="s">
        <v>102</v>
      </c>
      <c r="I5" s="261" t="s">
        <v>20</v>
      </c>
      <c r="J5" s="73"/>
      <c r="K5" s="74" t="s">
        <v>21</v>
      </c>
      <c r="L5" s="76" t="s">
        <v>126</v>
      </c>
      <c r="M5" s="75" t="s">
        <v>127</v>
      </c>
      <c r="N5" s="222" t="s">
        <v>42</v>
      </c>
    </row>
    <row r="6" spans="1:14" ht="20.100000000000001" customHeight="1" thickBot="1" x14ac:dyDescent="0.25">
      <c r="A6" s="101"/>
      <c r="B6" s="102"/>
      <c r="C6" s="103"/>
      <c r="D6" s="230"/>
      <c r="E6" s="257"/>
      <c r="F6" s="265"/>
      <c r="G6" s="262"/>
      <c r="H6" s="263"/>
      <c r="I6" s="264"/>
      <c r="J6" s="73"/>
      <c r="K6" s="77" t="s">
        <v>225</v>
      </c>
      <c r="L6" s="78"/>
      <c r="M6" s="82"/>
      <c r="N6" s="223"/>
    </row>
    <row r="7" spans="1:14" ht="20.100000000000001" customHeight="1" x14ac:dyDescent="0.2">
      <c r="A7" s="105" t="s">
        <v>13</v>
      </c>
      <c r="B7" s="106"/>
      <c r="C7" s="107"/>
      <c r="D7" s="231"/>
      <c r="E7" s="98"/>
      <c r="F7" s="266" t="s">
        <v>269</v>
      </c>
      <c r="G7" s="267"/>
      <c r="H7" s="268"/>
      <c r="I7" s="269"/>
      <c r="J7" s="73"/>
      <c r="K7" s="210" t="s">
        <v>332</v>
      </c>
      <c r="L7" s="83">
        <v>40</v>
      </c>
      <c r="M7" s="84">
        <v>3</v>
      </c>
      <c r="N7" s="225">
        <f>IFERROR(M7/L7,0)</f>
        <v>7.4999999999999997E-2</v>
      </c>
    </row>
    <row r="8" spans="1:14" ht="20.100000000000001" customHeight="1" x14ac:dyDescent="0.2">
      <c r="A8" s="211" t="s">
        <v>233</v>
      </c>
      <c r="B8" s="79">
        <v>1000</v>
      </c>
      <c r="C8" s="81">
        <v>25</v>
      </c>
      <c r="D8" s="231">
        <f>IFERROR(C8/B8*29.5735296875,0)</f>
        <v>0.73933824218749999</v>
      </c>
      <c r="E8" s="98"/>
      <c r="F8" s="210" t="s">
        <v>305</v>
      </c>
      <c r="G8" s="80">
        <v>200</v>
      </c>
      <c r="H8" s="81">
        <v>2.5</v>
      </c>
      <c r="I8" s="224">
        <f>IFERROR(H8/G8*29.5735296875,0)</f>
        <v>0.36966912109375</v>
      </c>
      <c r="J8" s="73"/>
      <c r="K8" s="210" t="s">
        <v>333</v>
      </c>
      <c r="L8" s="80">
        <v>40</v>
      </c>
      <c r="M8" s="81">
        <v>3</v>
      </c>
      <c r="N8" s="225">
        <f t="shared" ref="N8:N16" si="0">IFERROR(M8/L8,0)</f>
        <v>7.4999999999999997E-2</v>
      </c>
    </row>
    <row r="9" spans="1:14" ht="20.100000000000001" customHeight="1" x14ac:dyDescent="0.2">
      <c r="A9" s="211" t="s">
        <v>234</v>
      </c>
      <c r="B9" s="79">
        <v>1000</v>
      </c>
      <c r="C9" s="81">
        <v>35.5</v>
      </c>
      <c r="D9" s="231">
        <f t="shared" ref="D9:D17" si="1">IFERROR(C9/B9*29.5735296875,0)</f>
        <v>1.04986030390625</v>
      </c>
      <c r="E9" s="98"/>
      <c r="F9" s="210" t="s">
        <v>306</v>
      </c>
      <c r="G9" s="80">
        <v>200</v>
      </c>
      <c r="H9" s="81">
        <v>2</v>
      </c>
      <c r="I9" s="224">
        <f t="shared" ref="I9:I61" si="2">IFERROR(H9/G9*29.5735296875,0)</f>
        <v>0.295735296875</v>
      </c>
      <c r="J9" s="73"/>
      <c r="K9" s="210" t="s">
        <v>334</v>
      </c>
      <c r="L9" s="80">
        <v>20</v>
      </c>
      <c r="M9" s="81">
        <v>10</v>
      </c>
      <c r="N9" s="225">
        <f t="shared" si="0"/>
        <v>0.5</v>
      </c>
    </row>
    <row r="10" spans="1:14" ht="20.100000000000001" customHeight="1" x14ac:dyDescent="0.2">
      <c r="A10" s="211" t="s">
        <v>235</v>
      </c>
      <c r="B10" s="79">
        <v>1000</v>
      </c>
      <c r="C10" s="81">
        <v>30</v>
      </c>
      <c r="D10" s="231">
        <f t="shared" si="1"/>
        <v>0.88720589062499988</v>
      </c>
      <c r="E10" s="98"/>
      <c r="F10" s="210" t="s">
        <v>307</v>
      </c>
      <c r="G10" s="80">
        <v>200</v>
      </c>
      <c r="H10" s="81">
        <v>2.5</v>
      </c>
      <c r="I10" s="224">
        <f t="shared" si="2"/>
        <v>0.36966912109375</v>
      </c>
      <c r="J10" s="73"/>
      <c r="K10" s="210" t="s">
        <v>351</v>
      </c>
      <c r="L10" s="80">
        <v>12</v>
      </c>
      <c r="M10" s="81">
        <v>3</v>
      </c>
      <c r="N10" s="225">
        <f t="shared" si="0"/>
        <v>0.25</v>
      </c>
    </row>
    <row r="11" spans="1:14" ht="20.100000000000001" customHeight="1" x14ac:dyDescent="0.2">
      <c r="A11" s="211" t="s">
        <v>236</v>
      </c>
      <c r="B11" s="79">
        <v>1000</v>
      </c>
      <c r="C11" s="81">
        <v>30</v>
      </c>
      <c r="D11" s="231">
        <f t="shared" si="1"/>
        <v>0.88720589062499988</v>
      </c>
      <c r="E11" s="98"/>
      <c r="F11" s="210" t="s">
        <v>308</v>
      </c>
      <c r="G11" s="80">
        <v>330</v>
      </c>
      <c r="H11" s="81">
        <v>1.5</v>
      </c>
      <c r="I11" s="224">
        <f t="shared" si="2"/>
        <v>0.13442513494318181</v>
      </c>
      <c r="J11" s="73"/>
      <c r="K11" s="210" t="s">
        <v>226</v>
      </c>
      <c r="L11" s="80">
        <v>0</v>
      </c>
      <c r="M11" s="81">
        <v>0</v>
      </c>
      <c r="N11" s="225">
        <f t="shared" si="0"/>
        <v>0</v>
      </c>
    </row>
    <row r="12" spans="1:14" ht="20.100000000000001" customHeight="1" x14ac:dyDescent="0.2">
      <c r="A12" s="211" t="s">
        <v>237</v>
      </c>
      <c r="B12" s="79">
        <v>1000</v>
      </c>
      <c r="C12" s="81">
        <v>27</v>
      </c>
      <c r="D12" s="231">
        <f t="shared" si="1"/>
        <v>0.79848530156249997</v>
      </c>
      <c r="E12" s="98"/>
      <c r="F12" s="210" t="s">
        <v>309</v>
      </c>
      <c r="G12" s="80">
        <v>200</v>
      </c>
      <c r="H12" s="81">
        <v>2.5</v>
      </c>
      <c r="I12" s="224">
        <f t="shared" si="2"/>
        <v>0.36966912109375</v>
      </c>
      <c r="J12" s="73"/>
      <c r="K12" s="210" t="s">
        <v>227</v>
      </c>
      <c r="L12" s="80">
        <v>0</v>
      </c>
      <c r="M12" s="81">
        <v>0</v>
      </c>
      <c r="N12" s="225">
        <f t="shared" si="0"/>
        <v>0</v>
      </c>
    </row>
    <row r="13" spans="1:14" ht="20.100000000000001" customHeight="1" x14ac:dyDescent="0.2">
      <c r="A13" s="211" t="s">
        <v>238</v>
      </c>
      <c r="B13" s="79">
        <v>1000</v>
      </c>
      <c r="C13" s="81">
        <v>13</v>
      </c>
      <c r="D13" s="231">
        <f t="shared" si="1"/>
        <v>0.38445588593749996</v>
      </c>
      <c r="E13" s="98"/>
      <c r="F13" s="210" t="s">
        <v>270</v>
      </c>
      <c r="G13" s="80">
        <v>0</v>
      </c>
      <c r="H13" s="81">
        <v>0</v>
      </c>
      <c r="I13" s="224">
        <f t="shared" si="2"/>
        <v>0</v>
      </c>
      <c r="J13" s="73"/>
      <c r="K13" s="210" t="s">
        <v>228</v>
      </c>
      <c r="L13" s="80">
        <v>0</v>
      </c>
      <c r="M13" s="81">
        <v>0</v>
      </c>
      <c r="N13" s="225">
        <f t="shared" si="0"/>
        <v>0</v>
      </c>
    </row>
    <row r="14" spans="1:14" ht="20.100000000000001" customHeight="1" x14ac:dyDescent="0.2">
      <c r="A14" s="211" t="s">
        <v>239</v>
      </c>
      <c r="B14" s="79">
        <v>1000</v>
      </c>
      <c r="C14" s="81">
        <v>45</v>
      </c>
      <c r="D14" s="231">
        <f t="shared" si="1"/>
        <v>1.3308088359374999</v>
      </c>
      <c r="E14" s="98"/>
      <c r="F14" s="210" t="s">
        <v>271</v>
      </c>
      <c r="G14" s="80">
        <v>0</v>
      </c>
      <c r="H14" s="81">
        <v>0</v>
      </c>
      <c r="I14" s="224">
        <f t="shared" si="2"/>
        <v>0</v>
      </c>
      <c r="J14" s="73"/>
      <c r="K14" s="210" t="s">
        <v>229</v>
      </c>
      <c r="L14" s="80">
        <v>0</v>
      </c>
      <c r="M14" s="81">
        <v>0</v>
      </c>
      <c r="N14" s="225">
        <f t="shared" si="0"/>
        <v>0</v>
      </c>
    </row>
    <row r="15" spans="1:14" ht="20.100000000000001" customHeight="1" x14ac:dyDescent="0.2">
      <c r="A15" s="211" t="s">
        <v>154</v>
      </c>
      <c r="B15" s="79">
        <v>1000</v>
      </c>
      <c r="C15" s="81">
        <v>0</v>
      </c>
      <c r="D15" s="231">
        <f t="shared" si="1"/>
        <v>0</v>
      </c>
      <c r="E15" s="98"/>
      <c r="F15" s="210" t="s">
        <v>272</v>
      </c>
      <c r="G15" s="80">
        <v>0</v>
      </c>
      <c r="H15" s="81">
        <v>0</v>
      </c>
      <c r="I15" s="224">
        <f t="shared" si="2"/>
        <v>0</v>
      </c>
      <c r="J15" s="73"/>
      <c r="K15" s="210" t="s">
        <v>230</v>
      </c>
      <c r="L15" s="80">
        <v>0</v>
      </c>
      <c r="M15" s="81">
        <v>0</v>
      </c>
      <c r="N15" s="225">
        <f t="shared" si="0"/>
        <v>0</v>
      </c>
    </row>
    <row r="16" spans="1:14" ht="20.100000000000001" customHeight="1" x14ac:dyDescent="0.2">
      <c r="A16" s="211" t="s">
        <v>155</v>
      </c>
      <c r="B16" s="79">
        <v>0</v>
      </c>
      <c r="C16" s="81">
        <v>0</v>
      </c>
      <c r="D16" s="231">
        <f t="shared" si="1"/>
        <v>0</v>
      </c>
      <c r="E16" s="98"/>
      <c r="F16" s="210" t="s">
        <v>273</v>
      </c>
      <c r="G16" s="80">
        <v>0</v>
      </c>
      <c r="H16" s="81">
        <v>0</v>
      </c>
      <c r="I16" s="224">
        <f t="shared" si="2"/>
        <v>0</v>
      </c>
      <c r="J16" s="73"/>
      <c r="K16" s="210" t="s">
        <v>231</v>
      </c>
      <c r="L16" s="80">
        <v>0</v>
      </c>
      <c r="M16" s="81">
        <v>0</v>
      </c>
      <c r="N16" s="225">
        <f t="shared" si="0"/>
        <v>0</v>
      </c>
    </row>
    <row r="17" spans="1:14" ht="20.100000000000001" customHeight="1" thickBot="1" x14ac:dyDescent="0.25">
      <c r="A17" s="211" t="s">
        <v>112</v>
      </c>
      <c r="B17" s="79">
        <v>0</v>
      </c>
      <c r="C17" s="81">
        <v>0</v>
      </c>
      <c r="D17" s="231">
        <f t="shared" si="1"/>
        <v>0</v>
      </c>
      <c r="E17" s="98"/>
      <c r="F17" s="210" t="s">
        <v>274</v>
      </c>
      <c r="G17" s="80">
        <v>0</v>
      </c>
      <c r="H17" s="81">
        <v>0</v>
      </c>
      <c r="I17" s="224">
        <f t="shared" si="2"/>
        <v>0</v>
      </c>
      <c r="J17" s="73"/>
      <c r="K17" s="85"/>
      <c r="L17" s="87"/>
      <c r="M17" s="85"/>
      <c r="N17" s="226"/>
    </row>
    <row r="18" spans="1:14" ht="21" customHeight="1" thickBot="1" x14ac:dyDescent="0.25">
      <c r="A18" s="108"/>
      <c r="B18" s="106"/>
      <c r="C18" s="107"/>
      <c r="D18" s="231"/>
      <c r="E18" s="98"/>
      <c r="F18" s="108"/>
      <c r="G18" s="106"/>
      <c r="H18" s="107"/>
      <c r="I18" s="231"/>
      <c r="J18" s="73"/>
      <c r="K18" s="74" t="s">
        <v>21</v>
      </c>
      <c r="L18" s="76" t="s">
        <v>126</v>
      </c>
      <c r="M18" s="75" t="s">
        <v>127</v>
      </c>
      <c r="N18" s="222" t="s">
        <v>42</v>
      </c>
    </row>
    <row r="19" spans="1:14" ht="20.100000000000001" customHeight="1" x14ac:dyDescent="0.2">
      <c r="A19" s="109" t="s">
        <v>11</v>
      </c>
      <c r="B19" s="106"/>
      <c r="C19" s="107"/>
      <c r="D19" s="231"/>
      <c r="E19" s="98"/>
      <c r="F19" s="109" t="s">
        <v>275</v>
      </c>
      <c r="G19" s="106"/>
      <c r="H19" s="107"/>
      <c r="I19" s="231"/>
      <c r="J19" s="73"/>
      <c r="K19" s="77" t="s">
        <v>122</v>
      </c>
      <c r="L19" s="78"/>
      <c r="M19" s="82"/>
      <c r="N19" s="223"/>
    </row>
    <row r="20" spans="1:14" ht="20.100000000000001" customHeight="1" x14ac:dyDescent="0.2">
      <c r="A20" s="211" t="s">
        <v>240</v>
      </c>
      <c r="B20" s="79">
        <v>1000</v>
      </c>
      <c r="C20" s="81">
        <v>18</v>
      </c>
      <c r="D20" s="231">
        <f>IFERROR(C20/B20*29.5735296875,0)</f>
        <v>0.53232353437499991</v>
      </c>
      <c r="E20" s="98"/>
      <c r="F20" s="210" t="s">
        <v>314</v>
      </c>
      <c r="G20" s="80">
        <v>1000</v>
      </c>
      <c r="H20" s="81">
        <v>12</v>
      </c>
      <c r="I20" s="224">
        <f t="shared" si="2"/>
        <v>0.35488235624999998</v>
      </c>
      <c r="J20" s="73"/>
      <c r="K20" s="210" t="s">
        <v>335</v>
      </c>
      <c r="L20" s="80">
        <v>8</v>
      </c>
      <c r="M20" s="81">
        <v>0.5</v>
      </c>
      <c r="N20" s="225">
        <f>IFERROR(M20/L20,0)</f>
        <v>6.25E-2</v>
      </c>
    </row>
    <row r="21" spans="1:14" ht="20.100000000000001" customHeight="1" x14ac:dyDescent="0.2">
      <c r="A21" s="211" t="s">
        <v>241</v>
      </c>
      <c r="B21" s="79">
        <v>1000</v>
      </c>
      <c r="C21" s="81">
        <v>20</v>
      </c>
      <c r="D21" s="231">
        <f t="shared" ref="D21:D29" si="3">IFERROR(C21/B21*29.5735296875,0)</f>
        <v>0.59147059375</v>
      </c>
      <c r="E21" s="98"/>
      <c r="F21" s="210" t="s">
        <v>315</v>
      </c>
      <c r="G21" s="80">
        <v>1000</v>
      </c>
      <c r="H21" s="81">
        <v>12</v>
      </c>
      <c r="I21" s="224">
        <f t="shared" si="2"/>
        <v>0.35488235624999998</v>
      </c>
      <c r="J21" s="73"/>
      <c r="K21" s="210" t="s">
        <v>336</v>
      </c>
      <c r="L21" s="80">
        <v>8</v>
      </c>
      <c r="M21" s="81">
        <v>0.5</v>
      </c>
      <c r="N21" s="225">
        <f t="shared" ref="N21:N29" si="4">IFERROR(M21/L21,0)</f>
        <v>6.25E-2</v>
      </c>
    </row>
    <row r="22" spans="1:14" ht="20.100000000000001" customHeight="1" x14ac:dyDescent="0.2">
      <c r="A22" s="211" t="s">
        <v>242</v>
      </c>
      <c r="B22" s="79">
        <v>1000</v>
      </c>
      <c r="C22" s="81">
        <v>45</v>
      </c>
      <c r="D22" s="231">
        <f t="shared" si="3"/>
        <v>1.3308088359374999</v>
      </c>
      <c r="E22" s="98"/>
      <c r="F22" s="210" t="s">
        <v>316</v>
      </c>
      <c r="G22" s="80">
        <v>1000</v>
      </c>
      <c r="H22" s="81">
        <v>3</v>
      </c>
      <c r="I22" s="224">
        <f t="shared" si="2"/>
        <v>8.8720589062499994E-2</v>
      </c>
      <c r="J22" s="73"/>
      <c r="K22" s="210" t="s">
        <v>337</v>
      </c>
      <c r="L22" s="80">
        <v>70</v>
      </c>
      <c r="M22" s="81">
        <v>10</v>
      </c>
      <c r="N22" s="225">
        <f t="shared" si="4"/>
        <v>0.14285714285714285</v>
      </c>
    </row>
    <row r="23" spans="1:14" ht="20.100000000000001" customHeight="1" x14ac:dyDescent="0.2">
      <c r="A23" s="211" t="s">
        <v>243</v>
      </c>
      <c r="B23" s="79">
        <v>1000</v>
      </c>
      <c r="C23" s="81">
        <v>16</v>
      </c>
      <c r="D23" s="231">
        <f t="shared" si="3"/>
        <v>0.47317647499999999</v>
      </c>
      <c r="E23" s="98"/>
      <c r="F23" s="210" t="s">
        <v>317</v>
      </c>
      <c r="G23" s="80">
        <v>1000</v>
      </c>
      <c r="H23" s="81">
        <v>3</v>
      </c>
      <c r="I23" s="224">
        <f t="shared" si="2"/>
        <v>8.8720589062499994E-2</v>
      </c>
      <c r="J23" s="73"/>
      <c r="K23" s="210" t="s">
        <v>338</v>
      </c>
      <c r="L23" s="80">
        <v>8</v>
      </c>
      <c r="M23" s="81">
        <v>0.5</v>
      </c>
      <c r="N23" s="225">
        <f t="shared" si="4"/>
        <v>6.25E-2</v>
      </c>
    </row>
    <row r="24" spans="1:14" ht="20.100000000000001" customHeight="1" x14ac:dyDescent="0.2">
      <c r="A24" s="211" t="s">
        <v>149</v>
      </c>
      <c r="B24" s="79">
        <v>0</v>
      </c>
      <c r="C24" s="81">
        <v>0</v>
      </c>
      <c r="D24" s="231">
        <f t="shared" si="3"/>
        <v>0</v>
      </c>
      <c r="E24" s="98"/>
      <c r="F24" s="210" t="s">
        <v>318</v>
      </c>
      <c r="G24" s="80">
        <v>1000</v>
      </c>
      <c r="H24" s="81">
        <v>3</v>
      </c>
      <c r="I24" s="224">
        <f t="shared" si="2"/>
        <v>8.8720589062499994E-2</v>
      </c>
      <c r="J24" s="73"/>
      <c r="K24" s="210" t="s">
        <v>339</v>
      </c>
      <c r="L24" s="80">
        <v>8</v>
      </c>
      <c r="M24" s="81">
        <v>0.5</v>
      </c>
      <c r="N24" s="225">
        <f t="shared" si="4"/>
        <v>6.25E-2</v>
      </c>
    </row>
    <row r="25" spans="1:14" ht="20.100000000000001" customHeight="1" x14ac:dyDescent="0.2">
      <c r="A25" s="211" t="s">
        <v>150</v>
      </c>
      <c r="B25" s="79">
        <v>0</v>
      </c>
      <c r="C25" s="81">
        <v>0</v>
      </c>
      <c r="D25" s="231">
        <f t="shared" si="3"/>
        <v>0</v>
      </c>
      <c r="E25" s="98"/>
      <c r="F25" s="210" t="s">
        <v>319</v>
      </c>
      <c r="G25" s="80">
        <v>1000</v>
      </c>
      <c r="H25" s="81">
        <v>3</v>
      </c>
      <c r="I25" s="224">
        <f t="shared" si="2"/>
        <v>8.8720589062499994E-2</v>
      </c>
      <c r="J25" s="73"/>
      <c r="K25" s="210" t="s">
        <v>340</v>
      </c>
      <c r="L25" s="80">
        <v>22</v>
      </c>
      <c r="M25" s="81">
        <v>0.5</v>
      </c>
      <c r="N25" s="225">
        <f t="shared" si="4"/>
        <v>2.2727272727272728E-2</v>
      </c>
    </row>
    <row r="26" spans="1:14" ht="20.100000000000001" customHeight="1" x14ac:dyDescent="0.2">
      <c r="A26" s="211" t="s">
        <v>151</v>
      </c>
      <c r="B26" s="79">
        <v>0</v>
      </c>
      <c r="C26" s="81">
        <v>0</v>
      </c>
      <c r="D26" s="231">
        <f t="shared" si="3"/>
        <v>0</v>
      </c>
      <c r="E26" s="98"/>
      <c r="F26" s="210" t="s">
        <v>276</v>
      </c>
      <c r="G26" s="80">
        <v>0</v>
      </c>
      <c r="H26" s="81">
        <v>0</v>
      </c>
      <c r="I26" s="224">
        <f t="shared" si="2"/>
        <v>0</v>
      </c>
      <c r="J26" s="73"/>
      <c r="K26" s="210" t="s">
        <v>343</v>
      </c>
      <c r="L26" s="80">
        <v>20</v>
      </c>
      <c r="M26" s="81">
        <v>3</v>
      </c>
      <c r="N26" s="225">
        <f t="shared" si="4"/>
        <v>0.15</v>
      </c>
    </row>
    <row r="27" spans="1:14" ht="20.100000000000001" customHeight="1" x14ac:dyDescent="0.2">
      <c r="A27" s="211" t="s">
        <v>152</v>
      </c>
      <c r="B27" s="79">
        <v>0</v>
      </c>
      <c r="C27" s="81">
        <v>0</v>
      </c>
      <c r="D27" s="231">
        <f t="shared" si="3"/>
        <v>0</v>
      </c>
      <c r="E27" s="98"/>
      <c r="F27" s="210" t="s">
        <v>277</v>
      </c>
      <c r="G27" s="80">
        <v>0</v>
      </c>
      <c r="H27" s="81">
        <v>0</v>
      </c>
      <c r="I27" s="224">
        <f t="shared" si="2"/>
        <v>0</v>
      </c>
      <c r="J27" s="73"/>
      <c r="K27" s="210" t="s">
        <v>344</v>
      </c>
      <c r="L27" s="80">
        <v>50</v>
      </c>
      <c r="M27" s="81">
        <v>3</v>
      </c>
      <c r="N27" s="225">
        <f t="shared" si="4"/>
        <v>0.06</v>
      </c>
    </row>
    <row r="28" spans="1:14" ht="20.100000000000001" customHeight="1" x14ac:dyDescent="0.2">
      <c r="A28" s="211" t="s">
        <v>153</v>
      </c>
      <c r="B28" s="79">
        <v>0</v>
      </c>
      <c r="C28" s="81">
        <v>0</v>
      </c>
      <c r="D28" s="231">
        <f t="shared" si="3"/>
        <v>0</v>
      </c>
      <c r="E28" s="98"/>
      <c r="F28" s="210" t="s">
        <v>278</v>
      </c>
      <c r="G28" s="80">
        <v>0</v>
      </c>
      <c r="H28" s="81">
        <v>0</v>
      </c>
      <c r="I28" s="224">
        <f t="shared" si="2"/>
        <v>0</v>
      </c>
      <c r="J28" s="73"/>
      <c r="K28" s="210" t="s">
        <v>142</v>
      </c>
      <c r="L28" s="80">
        <v>0</v>
      </c>
      <c r="M28" s="81">
        <v>0</v>
      </c>
      <c r="N28" s="225">
        <f t="shared" si="4"/>
        <v>0</v>
      </c>
    </row>
    <row r="29" spans="1:14" ht="20.100000000000001" customHeight="1" x14ac:dyDescent="0.2">
      <c r="A29" s="211" t="s">
        <v>113</v>
      </c>
      <c r="B29" s="79">
        <v>0</v>
      </c>
      <c r="C29" s="81">
        <v>0</v>
      </c>
      <c r="D29" s="231">
        <f t="shared" si="3"/>
        <v>0</v>
      </c>
      <c r="E29" s="98"/>
      <c r="F29" s="210" t="s">
        <v>279</v>
      </c>
      <c r="G29" s="80">
        <v>0</v>
      </c>
      <c r="H29" s="81">
        <v>0</v>
      </c>
      <c r="I29" s="224">
        <f t="shared" si="2"/>
        <v>0</v>
      </c>
      <c r="J29" s="73"/>
      <c r="K29" s="210" t="s">
        <v>232</v>
      </c>
      <c r="L29" s="80">
        <v>0</v>
      </c>
      <c r="M29" s="81">
        <v>0</v>
      </c>
      <c r="N29" s="225">
        <f t="shared" si="4"/>
        <v>0</v>
      </c>
    </row>
    <row r="30" spans="1:14" ht="20.100000000000001" customHeight="1" x14ac:dyDescent="0.2">
      <c r="A30" s="108"/>
      <c r="B30" s="106"/>
      <c r="C30" s="107"/>
      <c r="D30" s="231"/>
      <c r="E30" s="98"/>
      <c r="F30" s="108"/>
      <c r="G30" s="106"/>
      <c r="H30" s="107"/>
      <c r="I30" s="231"/>
      <c r="J30" s="73"/>
    </row>
    <row r="31" spans="1:14" ht="20.100000000000001" customHeight="1" x14ac:dyDescent="0.2">
      <c r="A31" s="105" t="s">
        <v>123</v>
      </c>
      <c r="B31" s="106"/>
      <c r="C31" s="107"/>
      <c r="D31" s="231"/>
      <c r="E31" s="98"/>
      <c r="F31" s="105" t="s">
        <v>280</v>
      </c>
      <c r="G31" s="106"/>
      <c r="H31" s="107"/>
      <c r="I31" s="231"/>
      <c r="J31" s="73"/>
    </row>
    <row r="32" spans="1:14" ht="20.100000000000001" customHeight="1" x14ac:dyDescent="0.2">
      <c r="A32" s="211" t="s">
        <v>244</v>
      </c>
      <c r="B32" s="79">
        <v>1000</v>
      </c>
      <c r="C32" s="81">
        <v>30</v>
      </c>
      <c r="D32" s="231">
        <f>IFERROR(C32/B32*29.5735296875,0)</f>
        <v>0.88720589062499988</v>
      </c>
      <c r="E32" s="98"/>
      <c r="F32" s="210" t="s">
        <v>320</v>
      </c>
      <c r="G32" s="80">
        <v>1000</v>
      </c>
      <c r="H32" s="81">
        <v>3</v>
      </c>
      <c r="I32" s="224">
        <f t="shared" si="2"/>
        <v>8.8720589062499994E-2</v>
      </c>
      <c r="J32" s="73"/>
    </row>
    <row r="33" spans="1:10" ht="20.100000000000001" customHeight="1" x14ac:dyDescent="0.2">
      <c r="A33" s="211" t="s">
        <v>245</v>
      </c>
      <c r="B33" s="79">
        <v>1000</v>
      </c>
      <c r="C33" s="81">
        <v>45</v>
      </c>
      <c r="D33" s="231">
        <f t="shared" ref="D33:D41" si="5">IFERROR(C33/B33*29.5735296875,0)</f>
        <v>1.3308088359374999</v>
      </c>
      <c r="E33" s="98"/>
      <c r="F33" s="210" t="s">
        <v>321</v>
      </c>
      <c r="G33" s="80">
        <v>1000</v>
      </c>
      <c r="H33" s="81">
        <v>10</v>
      </c>
      <c r="I33" s="224">
        <f t="shared" si="2"/>
        <v>0.295735296875</v>
      </c>
      <c r="J33" s="73"/>
    </row>
    <row r="34" spans="1:10" ht="20.100000000000001" customHeight="1" x14ac:dyDescent="0.2">
      <c r="A34" s="211" t="s">
        <v>144</v>
      </c>
      <c r="B34" s="79">
        <v>0</v>
      </c>
      <c r="C34" s="81">
        <v>0</v>
      </c>
      <c r="D34" s="231">
        <f t="shared" si="5"/>
        <v>0</v>
      </c>
      <c r="E34" s="98"/>
      <c r="F34" s="210" t="s">
        <v>322</v>
      </c>
      <c r="G34" s="80">
        <v>1000</v>
      </c>
      <c r="H34" s="81">
        <v>10</v>
      </c>
      <c r="I34" s="224">
        <f t="shared" si="2"/>
        <v>0.295735296875</v>
      </c>
      <c r="J34" s="73"/>
    </row>
    <row r="35" spans="1:10" ht="20.100000000000001" customHeight="1" x14ac:dyDescent="0.2">
      <c r="A35" s="211" t="s">
        <v>145</v>
      </c>
      <c r="B35" s="79">
        <v>0</v>
      </c>
      <c r="C35" s="81">
        <v>0</v>
      </c>
      <c r="D35" s="231">
        <f t="shared" si="5"/>
        <v>0</v>
      </c>
      <c r="E35" s="98"/>
      <c r="F35" s="210" t="s">
        <v>323</v>
      </c>
      <c r="G35" s="80">
        <v>1000</v>
      </c>
      <c r="H35" s="81">
        <v>10</v>
      </c>
      <c r="I35" s="224">
        <f t="shared" si="2"/>
        <v>0.295735296875</v>
      </c>
      <c r="J35" s="73"/>
    </row>
    <row r="36" spans="1:10" ht="20.100000000000001" customHeight="1" x14ac:dyDescent="0.2">
      <c r="A36" s="211" t="s">
        <v>146</v>
      </c>
      <c r="B36" s="79">
        <v>0</v>
      </c>
      <c r="C36" s="81">
        <v>0</v>
      </c>
      <c r="D36" s="231">
        <f t="shared" si="5"/>
        <v>0</v>
      </c>
      <c r="E36" s="98"/>
      <c r="F36" s="210" t="s">
        <v>324</v>
      </c>
      <c r="G36" s="80">
        <v>1000</v>
      </c>
      <c r="H36" s="81">
        <v>10</v>
      </c>
      <c r="I36" s="224">
        <f t="shared" si="2"/>
        <v>0.295735296875</v>
      </c>
      <c r="J36" s="73"/>
    </row>
    <row r="37" spans="1:10" ht="20.100000000000001" customHeight="1" x14ac:dyDescent="0.2">
      <c r="A37" s="211" t="s">
        <v>147</v>
      </c>
      <c r="B37" s="79">
        <v>0</v>
      </c>
      <c r="C37" s="81">
        <v>0</v>
      </c>
      <c r="D37" s="231">
        <f t="shared" si="5"/>
        <v>0</v>
      </c>
      <c r="E37" s="98"/>
      <c r="F37" s="210" t="s">
        <v>325</v>
      </c>
      <c r="G37" s="80">
        <v>1000</v>
      </c>
      <c r="H37" s="81">
        <v>10</v>
      </c>
      <c r="I37" s="224">
        <f t="shared" si="2"/>
        <v>0.295735296875</v>
      </c>
      <c r="J37" s="73"/>
    </row>
    <row r="38" spans="1:10" ht="20.100000000000001" customHeight="1" x14ac:dyDescent="0.2">
      <c r="A38" s="211" t="s">
        <v>148</v>
      </c>
      <c r="B38" s="79">
        <v>0</v>
      </c>
      <c r="C38" s="81">
        <v>0</v>
      </c>
      <c r="D38" s="231">
        <f t="shared" si="5"/>
        <v>0</v>
      </c>
      <c r="E38" s="98"/>
      <c r="F38" s="210" t="s">
        <v>328</v>
      </c>
      <c r="G38" s="80">
        <v>1000</v>
      </c>
      <c r="H38" s="81">
        <v>10</v>
      </c>
      <c r="I38" s="224">
        <f t="shared" si="2"/>
        <v>0.295735296875</v>
      </c>
      <c r="J38" s="73"/>
    </row>
    <row r="39" spans="1:10" ht="20.100000000000001" customHeight="1" x14ac:dyDescent="0.2">
      <c r="A39" s="211" t="s">
        <v>114</v>
      </c>
      <c r="B39" s="79">
        <v>0</v>
      </c>
      <c r="C39" s="81">
        <v>0</v>
      </c>
      <c r="D39" s="231">
        <f t="shared" si="5"/>
        <v>0</v>
      </c>
      <c r="E39" s="98"/>
      <c r="F39" s="210" t="s">
        <v>281</v>
      </c>
      <c r="G39" s="80">
        <v>0</v>
      </c>
      <c r="H39" s="81">
        <v>0</v>
      </c>
      <c r="I39" s="224">
        <f t="shared" si="2"/>
        <v>0</v>
      </c>
      <c r="J39" s="73"/>
    </row>
    <row r="40" spans="1:10" ht="20.100000000000001" customHeight="1" x14ac:dyDescent="0.2">
      <c r="A40" s="211" t="s">
        <v>115</v>
      </c>
      <c r="B40" s="79">
        <v>0</v>
      </c>
      <c r="C40" s="81">
        <v>0</v>
      </c>
      <c r="D40" s="231">
        <f t="shared" si="5"/>
        <v>0</v>
      </c>
      <c r="E40" s="98"/>
      <c r="F40" s="210" t="s">
        <v>282</v>
      </c>
      <c r="G40" s="80">
        <v>0</v>
      </c>
      <c r="H40" s="81">
        <v>0</v>
      </c>
      <c r="I40" s="224">
        <f t="shared" si="2"/>
        <v>0</v>
      </c>
      <c r="J40" s="73"/>
    </row>
    <row r="41" spans="1:10" ht="20.100000000000001" customHeight="1" x14ac:dyDescent="0.2">
      <c r="A41" s="211" t="s">
        <v>116</v>
      </c>
      <c r="B41" s="79">
        <v>0</v>
      </c>
      <c r="C41" s="81">
        <v>0</v>
      </c>
      <c r="D41" s="231">
        <f t="shared" si="5"/>
        <v>0</v>
      </c>
      <c r="E41" s="98"/>
      <c r="F41" s="210" t="s">
        <v>283</v>
      </c>
      <c r="G41" s="80">
        <v>0</v>
      </c>
      <c r="H41" s="81">
        <v>0</v>
      </c>
      <c r="I41" s="224">
        <f t="shared" si="2"/>
        <v>0</v>
      </c>
      <c r="J41" s="73"/>
    </row>
    <row r="42" spans="1:10" ht="20.100000000000001" customHeight="1" x14ac:dyDescent="0.2">
      <c r="A42" s="108"/>
      <c r="B42" s="106"/>
      <c r="C42" s="107"/>
      <c r="D42" s="231"/>
      <c r="E42" s="98"/>
      <c r="F42" s="108"/>
      <c r="G42" s="106"/>
      <c r="H42" s="107"/>
      <c r="I42" s="231"/>
      <c r="J42" s="73"/>
    </row>
    <row r="43" spans="1:10" ht="20.100000000000001" customHeight="1" x14ac:dyDescent="0.2">
      <c r="A43" s="105" t="s">
        <v>124</v>
      </c>
      <c r="B43" s="106"/>
      <c r="C43" s="107"/>
      <c r="D43" s="231"/>
      <c r="E43" s="98"/>
      <c r="F43" s="105" t="s">
        <v>284</v>
      </c>
      <c r="G43" s="106"/>
      <c r="H43" s="107"/>
      <c r="I43" s="231"/>
      <c r="J43" s="73"/>
    </row>
    <row r="44" spans="1:10" ht="20.100000000000001" customHeight="1" x14ac:dyDescent="0.2">
      <c r="A44" s="211" t="s">
        <v>246</v>
      </c>
      <c r="B44" s="79">
        <v>1000</v>
      </c>
      <c r="C44" s="81">
        <v>20</v>
      </c>
      <c r="D44" s="231">
        <f>IFERROR(C44/B44*29.5735296875,0)</f>
        <v>0.59147059375</v>
      </c>
      <c r="E44" s="98"/>
      <c r="F44" s="210" t="s">
        <v>326</v>
      </c>
      <c r="G44" s="80">
        <v>1000</v>
      </c>
      <c r="H44" s="81">
        <v>11</v>
      </c>
      <c r="I44" s="224">
        <f t="shared" si="2"/>
        <v>0.32530882656249999</v>
      </c>
      <c r="J44" s="73"/>
    </row>
    <row r="45" spans="1:10" ht="20.100000000000001" customHeight="1" x14ac:dyDescent="0.2">
      <c r="A45" s="211" t="s">
        <v>247</v>
      </c>
      <c r="B45" s="79">
        <v>1000</v>
      </c>
      <c r="C45" s="81">
        <v>30</v>
      </c>
      <c r="D45" s="231">
        <f t="shared" ref="D45:D53" si="6">IFERROR(C45/B45*29.5735296875,0)</f>
        <v>0.88720589062499988</v>
      </c>
      <c r="E45" s="98"/>
      <c r="F45" s="210" t="s">
        <v>327</v>
      </c>
      <c r="G45" s="80">
        <v>1000</v>
      </c>
      <c r="H45" s="81">
        <v>11</v>
      </c>
      <c r="I45" s="224">
        <f t="shared" si="2"/>
        <v>0.32530882656249999</v>
      </c>
      <c r="J45" s="73"/>
    </row>
    <row r="46" spans="1:10" ht="20.100000000000001" customHeight="1" x14ac:dyDescent="0.2">
      <c r="A46" s="211" t="s">
        <v>248</v>
      </c>
      <c r="B46" s="79">
        <v>1000</v>
      </c>
      <c r="C46" s="81">
        <v>70</v>
      </c>
      <c r="D46" s="231">
        <f t="shared" si="6"/>
        <v>2.0701470781250002</v>
      </c>
      <c r="E46" s="98"/>
      <c r="F46" s="210" t="s">
        <v>328</v>
      </c>
      <c r="G46" s="80">
        <v>1000</v>
      </c>
      <c r="H46" s="81">
        <v>11</v>
      </c>
      <c r="I46" s="224">
        <f t="shared" si="2"/>
        <v>0.32530882656249999</v>
      </c>
      <c r="J46" s="73"/>
    </row>
    <row r="47" spans="1:10" ht="20.100000000000001" customHeight="1" x14ac:dyDescent="0.2">
      <c r="A47" s="211" t="s">
        <v>249</v>
      </c>
      <c r="B47" s="79">
        <v>1000</v>
      </c>
      <c r="C47" s="81">
        <v>45</v>
      </c>
      <c r="D47" s="231">
        <f t="shared" si="6"/>
        <v>1.3308088359374999</v>
      </c>
      <c r="E47" s="98"/>
      <c r="F47" s="210" t="s">
        <v>285</v>
      </c>
      <c r="G47" s="80">
        <v>0</v>
      </c>
      <c r="H47" s="81">
        <v>0</v>
      </c>
      <c r="I47" s="224">
        <f t="shared" si="2"/>
        <v>0</v>
      </c>
      <c r="J47" s="73"/>
    </row>
    <row r="48" spans="1:10" ht="20.100000000000001" customHeight="1" x14ac:dyDescent="0.2">
      <c r="A48" s="211" t="s">
        <v>156</v>
      </c>
      <c r="B48" s="79">
        <v>0</v>
      </c>
      <c r="C48" s="81">
        <v>0</v>
      </c>
      <c r="D48" s="231">
        <f t="shared" si="6"/>
        <v>0</v>
      </c>
      <c r="E48" s="98"/>
      <c r="F48" s="210" t="s">
        <v>286</v>
      </c>
      <c r="G48" s="80">
        <v>0</v>
      </c>
      <c r="H48" s="81">
        <v>0</v>
      </c>
      <c r="I48" s="224">
        <f t="shared" si="2"/>
        <v>0</v>
      </c>
      <c r="J48" s="73"/>
    </row>
    <row r="49" spans="1:10" ht="20.100000000000001" customHeight="1" x14ac:dyDescent="0.2">
      <c r="A49" s="211" t="s">
        <v>157</v>
      </c>
      <c r="B49" s="79">
        <v>0</v>
      </c>
      <c r="C49" s="81">
        <v>0</v>
      </c>
      <c r="D49" s="231">
        <f t="shared" si="6"/>
        <v>0</v>
      </c>
      <c r="E49" s="98"/>
      <c r="F49" s="210" t="s">
        <v>287</v>
      </c>
      <c r="G49" s="80">
        <v>0</v>
      </c>
      <c r="H49" s="81">
        <v>0</v>
      </c>
      <c r="I49" s="224">
        <f t="shared" si="2"/>
        <v>0</v>
      </c>
      <c r="J49" s="73"/>
    </row>
    <row r="50" spans="1:10" ht="20.100000000000001" customHeight="1" x14ac:dyDescent="0.2">
      <c r="A50" s="211" t="s">
        <v>158</v>
      </c>
      <c r="B50" s="79">
        <v>0</v>
      </c>
      <c r="C50" s="81">
        <v>0</v>
      </c>
      <c r="D50" s="231">
        <f t="shared" si="6"/>
        <v>0</v>
      </c>
      <c r="E50" s="98"/>
      <c r="F50" s="210" t="s">
        <v>288</v>
      </c>
      <c r="G50" s="80">
        <v>0</v>
      </c>
      <c r="H50" s="81">
        <v>0</v>
      </c>
      <c r="I50" s="224">
        <f t="shared" si="2"/>
        <v>0</v>
      </c>
      <c r="J50" s="73"/>
    </row>
    <row r="51" spans="1:10" ht="20.100000000000001" customHeight="1" x14ac:dyDescent="0.2">
      <c r="A51" s="211" t="s">
        <v>159</v>
      </c>
      <c r="B51" s="79">
        <v>0</v>
      </c>
      <c r="C51" s="81">
        <v>0</v>
      </c>
      <c r="D51" s="231">
        <f t="shared" si="6"/>
        <v>0</v>
      </c>
      <c r="E51" s="98"/>
      <c r="F51" s="210" t="s">
        <v>289</v>
      </c>
      <c r="G51" s="80">
        <v>0</v>
      </c>
      <c r="H51" s="81">
        <v>0</v>
      </c>
      <c r="I51" s="224">
        <f t="shared" si="2"/>
        <v>0</v>
      </c>
      <c r="J51" s="73"/>
    </row>
    <row r="52" spans="1:10" ht="20.100000000000001" customHeight="1" x14ac:dyDescent="0.2">
      <c r="A52" s="211" t="s">
        <v>160</v>
      </c>
      <c r="B52" s="79">
        <v>0</v>
      </c>
      <c r="C52" s="81">
        <v>0</v>
      </c>
      <c r="D52" s="231">
        <f t="shared" si="6"/>
        <v>0</v>
      </c>
      <c r="E52" s="98"/>
      <c r="F52" s="210" t="s">
        <v>290</v>
      </c>
      <c r="G52" s="80">
        <v>0</v>
      </c>
      <c r="H52" s="81">
        <v>0</v>
      </c>
      <c r="I52" s="224">
        <f t="shared" si="2"/>
        <v>0</v>
      </c>
      <c r="J52" s="73"/>
    </row>
    <row r="53" spans="1:10" ht="20.100000000000001" customHeight="1" x14ac:dyDescent="0.2">
      <c r="A53" s="211" t="s">
        <v>161</v>
      </c>
      <c r="B53" s="79">
        <v>0</v>
      </c>
      <c r="C53" s="81">
        <v>0</v>
      </c>
      <c r="D53" s="231">
        <f t="shared" si="6"/>
        <v>0</v>
      </c>
      <c r="E53" s="98"/>
      <c r="F53" s="210" t="s">
        <v>291</v>
      </c>
      <c r="G53" s="80">
        <v>0</v>
      </c>
      <c r="H53" s="81">
        <v>0</v>
      </c>
      <c r="I53" s="224">
        <f t="shared" si="2"/>
        <v>0</v>
      </c>
      <c r="J53" s="73"/>
    </row>
    <row r="54" spans="1:10" ht="15" x14ac:dyDescent="0.2">
      <c r="A54" s="108"/>
      <c r="B54" s="106"/>
      <c r="C54" s="107"/>
      <c r="D54" s="231"/>
      <c r="E54" s="98"/>
      <c r="F54" s="108"/>
      <c r="G54" s="106"/>
      <c r="H54" s="107"/>
      <c r="I54" s="231"/>
    </row>
    <row r="55" spans="1:10" ht="20.100000000000001" customHeight="1" x14ac:dyDescent="0.2">
      <c r="A55" s="105" t="s">
        <v>117</v>
      </c>
      <c r="B55" s="106"/>
      <c r="C55" s="107"/>
      <c r="D55" s="231"/>
      <c r="E55" s="98"/>
      <c r="F55" s="105" t="s">
        <v>292</v>
      </c>
      <c r="G55" s="106"/>
      <c r="H55" s="107"/>
      <c r="I55" s="231"/>
    </row>
    <row r="56" spans="1:10" ht="20.100000000000001" customHeight="1" x14ac:dyDescent="0.2">
      <c r="A56" s="211" t="s">
        <v>250</v>
      </c>
      <c r="B56" s="79">
        <v>1000</v>
      </c>
      <c r="C56" s="81">
        <v>30</v>
      </c>
      <c r="D56" s="231">
        <f t="shared" ref="D56:D65" si="7">IFERROR(C56/B56*29.5735296875,0)</f>
        <v>0.88720589062499988</v>
      </c>
      <c r="E56" s="98"/>
      <c r="F56" s="211" t="s">
        <v>329</v>
      </c>
      <c r="G56" s="80">
        <v>200</v>
      </c>
      <c r="H56" s="81">
        <v>10</v>
      </c>
      <c r="I56" s="280">
        <f t="shared" si="2"/>
        <v>1.478676484375</v>
      </c>
      <c r="J56" s="73"/>
    </row>
    <row r="57" spans="1:10" ht="20.100000000000001" customHeight="1" x14ac:dyDescent="0.2">
      <c r="A57" s="211" t="s">
        <v>251</v>
      </c>
      <c r="B57" s="79">
        <v>1000</v>
      </c>
      <c r="C57" s="81">
        <v>30</v>
      </c>
      <c r="D57" s="231">
        <f t="shared" si="7"/>
        <v>0.88720589062499988</v>
      </c>
      <c r="E57" s="98"/>
      <c r="F57" s="211" t="s">
        <v>330</v>
      </c>
      <c r="G57" s="80">
        <v>200</v>
      </c>
      <c r="H57" s="81">
        <v>12</v>
      </c>
      <c r="I57" s="280">
        <f t="shared" si="2"/>
        <v>1.7744117812499998</v>
      </c>
      <c r="J57" s="73"/>
    </row>
    <row r="58" spans="1:10" ht="20.100000000000001" customHeight="1" x14ac:dyDescent="0.2">
      <c r="A58" s="211" t="s">
        <v>162</v>
      </c>
      <c r="B58" s="79">
        <v>0</v>
      </c>
      <c r="C58" s="81">
        <v>0</v>
      </c>
      <c r="D58" s="231">
        <f t="shared" si="7"/>
        <v>0</v>
      </c>
      <c r="E58" s="98"/>
      <c r="F58" s="211" t="s">
        <v>331</v>
      </c>
      <c r="G58" s="80">
        <v>200</v>
      </c>
      <c r="H58" s="81">
        <v>12</v>
      </c>
      <c r="I58" s="280">
        <f t="shared" si="2"/>
        <v>1.7744117812499998</v>
      </c>
      <c r="J58" s="73"/>
    </row>
    <row r="59" spans="1:10" ht="20.100000000000001" customHeight="1" x14ac:dyDescent="0.2">
      <c r="A59" s="211" t="s">
        <v>163</v>
      </c>
      <c r="B59" s="79">
        <v>0</v>
      </c>
      <c r="C59" s="81">
        <v>0</v>
      </c>
      <c r="D59" s="231">
        <f t="shared" si="7"/>
        <v>0</v>
      </c>
      <c r="E59" s="98"/>
      <c r="F59" s="211" t="s">
        <v>350</v>
      </c>
      <c r="G59" s="80">
        <v>250</v>
      </c>
      <c r="H59" s="81">
        <v>2</v>
      </c>
      <c r="I59" s="280">
        <f t="shared" si="2"/>
        <v>0.23658823749999999</v>
      </c>
      <c r="J59" s="73"/>
    </row>
    <row r="60" spans="1:10" ht="20.100000000000001" customHeight="1" x14ac:dyDescent="0.2">
      <c r="A60" s="211" t="s">
        <v>164</v>
      </c>
      <c r="B60" s="79">
        <v>0</v>
      </c>
      <c r="C60" s="81">
        <v>0</v>
      </c>
      <c r="D60" s="231">
        <f t="shared" si="7"/>
        <v>0</v>
      </c>
      <c r="E60" s="98"/>
      <c r="F60" s="211" t="s">
        <v>352</v>
      </c>
      <c r="G60" s="80">
        <v>250</v>
      </c>
      <c r="H60" s="81">
        <v>5</v>
      </c>
      <c r="I60" s="280">
        <f t="shared" si="2"/>
        <v>0.59147059375</v>
      </c>
      <c r="J60" s="73"/>
    </row>
    <row r="61" spans="1:10" ht="20.100000000000001" customHeight="1" x14ac:dyDescent="0.2">
      <c r="A61" s="211" t="s">
        <v>165</v>
      </c>
      <c r="B61" s="79">
        <v>0</v>
      </c>
      <c r="C61" s="81">
        <v>0</v>
      </c>
      <c r="D61" s="231">
        <f t="shared" si="7"/>
        <v>0</v>
      </c>
      <c r="E61" s="98"/>
      <c r="F61" s="211" t="s">
        <v>293</v>
      </c>
      <c r="G61" s="80">
        <v>0</v>
      </c>
      <c r="H61" s="81">
        <v>0</v>
      </c>
      <c r="I61" s="280">
        <f t="shared" si="2"/>
        <v>0</v>
      </c>
      <c r="J61" s="73"/>
    </row>
    <row r="62" spans="1:10" ht="20.100000000000001" customHeight="1" x14ac:dyDescent="0.2">
      <c r="A62" s="211" t="s">
        <v>166</v>
      </c>
      <c r="B62" s="79">
        <v>0</v>
      </c>
      <c r="C62" s="81">
        <v>0</v>
      </c>
      <c r="D62" s="231">
        <f t="shared" si="7"/>
        <v>0</v>
      </c>
      <c r="E62" s="98"/>
      <c r="F62" s="211" t="s">
        <v>294</v>
      </c>
      <c r="G62" s="80">
        <v>0</v>
      </c>
      <c r="H62" s="81">
        <v>0</v>
      </c>
      <c r="I62" s="280">
        <f t="shared" ref="I62:I65" si="8">IFERROR(H62/G62*29.5735296875,0)</f>
        <v>0</v>
      </c>
      <c r="J62" s="73"/>
    </row>
    <row r="63" spans="1:10" ht="20.100000000000001" customHeight="1" x14ac:dyDescent="0.2">
      <c r="A63" s="211" t="s">
        <v>118</v>
      </c>
      <c r="B63" s="79">
        <v>0</v>
      </c>
      <c r="C63" s="81">
        <v>0</v>
      </c>
      <c r="D63" s="231">
        <f t="shared" si="7"/>
        <v>0</v>
      </c>
      <c r="E63" s="98"/>
      <c r="F63" s="211" t="s">
        <v>295</v>
      </c>
      <c r="G63" s="80">
        <v>0</v>
      </c>
      <c r="H63" s="81">
        <v>0</v>
      </c>
      <c r="I63" s="280">
        <f t="shared" si="8"/>
        <v>0</v>
      </c>
      <c r="J63" s="73"/>
    </row>
    <row r="64" spans="1:10" ht="20.100000000000001" customHeight="1" x14ac:dyDescent="0.2">
      <c r="A64" s="211" t="s">
        <v>119</v>
      </c>
      <c r="B64" s="79">
        <v>0</v>
      </c>
      <c r="C64" s="81">
        <v>0</v>
      </c>
      <c r="D64" s="231">
        <f t="shared" si="7"/>
        <v>0</v>
      </c>
      <c r="E64" s="98"/>
      <c r="F64" s="211" t="s">
        <v>296</v>
      </c>
      <c r="G64" s="80">
        <v>0</v>
      </c>
      <c r="H64" s="81">
        <v>0</v>
      </c>
      <c r="I64" s="280">
        <f t="shared" si="8"/>
        <v>0</v>
      </c>
      <c r="J64" s="73"/>
    </row>
    <row r="65" spans="1:10" ht="20.100000000000001" customHeight="1" x14ac:dyDescent="0.2">
      <c r="A65" s="211" t="s">
        <v>120</v>
      </c>
      <c r="B65" s="79">
        <v>0</v>
      </c>
      <c r="C65" s="81">
        <v>0</v>
      </c>
      <c r="D65" s="231">
        <f t="shared" si="7"/>
        <v>0</v>
      </c>
      <c r="E65" s="98"/>
      <c r="F65" s="211" t="s">
        <v>297</v>
      </c>
      <c r="G65" s="80">
        <v>0</v>
      </c>
      <c r="H65" s="81">
        <v>0</v>
      </c>
      <c r="I65" s="280">
        <f t="shared" si="8"/>
        <v>0</v>
      </c>
      <c r="J65" s="73"/>
    </row>
    <row r="66" spans="1:10" ht="20.100000000000001" customHeight="1" x14ac:dyDescent="0.2">
      <c r="A66" s="108"/>
      <c r="B66" s="106"/>
      <c r="C66" s="107"/>
      <c r="D66" s="231"/>
      <c r="E66" s="98"/>
      <c r="F66" s="85"/>
      <c r="G66" s="87"/>
      <c r="H66" s="85"/>
      <c r="I66" s="226"/>
    </row>
    <row r="67" spans="1:10" ht="20.100000000000001" customHeight="1" x14ac:dyDescent="0.2">
      <c r="A67" s="105" t="s">
        <v>17</v>
      </c>
      <c r="B67" s="106"/>
      <c r="C67" s="107"/>
      <c r="D67" s="231"/>
      <c r="E67" s="98"/>
    </row>
    <row r="68" spans="1:10" ht="20.100000000000001" customHeight="1" x14ac:dyDescent="0.2">
      <c r="A68" s="211" t="s">
        <v>252</v>
      </c>
      <c r="B68" s="79">
        <v>1000</v>
      </c>
      <c r="C68" s="81">
        <v>18</v>
      </c>
      <c r="D68" s="231">
        <f t="shared" ref="D68:D77" si="9">IFERROR(C68/B68*29.5735296875,0)</f>
        <v>0.53232353437499991</v>
      </c>
      <c r="E68" s="98"/>
    </row>
    <row r="69" spans="1:10" ht="20.100000000000001" customHeight="1" x14ac:dyDescent="0.2">
      <c r="A69" s="211" t="s">
        <v>253</v>
      </c>
      <c r="B69" s="79">
        <v>1000</v>
      </c>
      <c r="C69" s="81">
        <v>22</v>
      </c>
      <c r="D69" s="231">
        <f t="shared" si="9"/>
        <v>0.65061765312499997</v>
      </c>
      <c r="E69" s="98"/>
    </row>
    <row r="70" spans="1:10" ht="20.100000000000001" customHeight="1" x14ac:dyDescent="0.2">
      <c r="A70" s="211" t="s">
        <v>254</v>
      </c>
      <c r="B70" s="79">
        <v>1000</v>
      </c>
      <c r="C70" s="81">
        <v>26</v>
      </c>
      <c r="D70" s="231">
        <f t="shared" si="9"/>
        <v>0.76891177187499993</v>
      </c>
      <c r="E70" s="98"/>
    </row>
    <row r="71" spans="1:10" ht="20.100000000000001" customHeight="1" x14ac:dyDescent="0.2">
      <c r="A71" s="211" t="s">
        <v>255</v>
      </c>
      <c r="B71" s="79">
        <v>1000</v>
      </c>
      <c r="C71" s="81">
        <v>55</v>
      </c>
      <c r="D71" s="231">
        <f t="shared" si="9"/>
        <v>1.6265441328124999</v>
      </c>
      <c r="E71" s="98"/>
    </row>
    <row r="72" spans="1:10" ht="20.100000000000001" customHeight="1" x14ac:dyDescent="0.2">
      <c r="A72" s="211" t="s">
        <v>256</v>
      </c>
      <c r="B72" s="79">
        <v>1000</v>
      </c>
      <c r="C72" s="81">
        <v>25</v>
      </c>
      <c r="D72" s="231">
        <f t="shared" si="9"/>
        <v>0.73933824218749999</v>
      </c>
      <c r="E72" s="98"/>
    </row>
    <row r="73" spans="1:10" ht="20.100000000000001" customHeight="1" x14ac:dyDescent="0.2">
      <c r="A73" s="211" t="s">
        <v>167</v>
      </c>
      <c r="B73" s="79">
        <v>0</v>
      </c>
      <c r="C73" s="81">
        <v>0</v>
      </c>
      <c r="D73" s="231">
        <f t="shared" si="9"/>
        <v>0</v>
      </c>
      <c r="E73" s="98"/>
    </row>
    <row r="74" spans="1:10" ht="20.100000000000001" customHeight="1" x14ac:dyDescent="0.2">
      <c r="A74" s="211" t="s">
        <v>168</v>
      </c>
      <c r="B74" s="79">
        <v>0</v>
      </c>
      <c r="C74" s="81">
        <v>0</v>
      </c>
      <c r="D74" s="231">
        <f t="shared" si="9"/>
        <v>0</v>
      </c>
      <c r="E74" s="98"/>
    </row>
    <row r="75" spans="1:10" ht="20.100000000000001" customHeight="1" x14ac:dyDescent="0.2">
      <c r="A75" s="211" t="s">
        <v>169</v>
      </c>
      <c r="B75" s="79">
        <v>0</v>
      </c>
      <c r="C75" s="81">
        <v>0</v>
      </c>
      <c r="D75" s="231">
        <f t="shared" si="9"/>
        <v>0</v>
      </c>
      <c r="E75" s="98"/>
    </row>
    <row r="76" spans="1:10" ht="20.100000000000001" customHeight="1" x14ac:dyDescent="0.2">
      <c r="A76" s="211" t="s">
        <v>170</v>
      </c>
      <c r="B76" s="79">
        <v>0</v>
      </c>
      <c r="C76" s="81">
        <v>0</v>
      </c>
      <c r="D76" s="231">
        <f t="shared" si="9"/>
        <v>0</v>
      </c>
      <c r="E76" s="98"/>
    </row>
    <row r="77" spans="1:10" ht="20.100000000000001" customHeight="1" x14ac:dyDescent="0.2">
      <c r="A77" s="211" t="s">
        <v>171</v>
      </c>
      <c r="B77" s="79">
        <v>0</v>
      </c>
      <c r="C77" s="81">
        <v>0</v>
      </c>
      <c r="D77" s="231">
        <f t="shared" si="9"/>
        <v>0</v>
      </c>
      <c r="E77" s="98"/>
    </row>
    <row r="78" spans="1:10" ht="20.100000000000001" customHeight="1" x14ac:dyDescent="0.2">
      <c r="A78" s="108"/>
      <c r="B78" s="110"/>
      <c r="C78" s="107"/>
      <c r="D78" s="231"/>
      <c r="E78" s="98"/>
    </row>
    <row r="79" spans="1:10" ht="20.100000000000001" customHeight="1" x14ac:dyDescent="0.2">
      <c r="A79" s="105" t="s">
        <v>12</v>
      </c>
      <c r="B79" s="106"/>
      <c r="C79" s="107"/>
      <c r="D79" s="231"/>
      <c r="E79" s="98"/>
    </row>
    <row r="80" spans="1:10" ht="20.100000000000001" customHeight="1" x14ac:dyDescent="0.2">
      <c r="A80" s="211" t="s">
        <v>257</v>
      </c>
      <c r="B80" s="79">
        <v>1000</v>
      </c>
      <c r="C80" s="81">
        <v>25</v>
      </c>
      <c r="D80" s="231">
        <f t="shared" ref="D80:D88" si="10">IFERROR(C80/B80*29.5735296875,0)</f>
        <v>0.73933824218749999</v>
      </c>
      <c r="E80" s="98"/>
    </row>
    <row r="81" spans="1:7" ht="20.100000000000001" customHeight="1" x14ac:dyDescent="0.2">
      <c r="A81" s="211" t="s">
        <v>258</v>
      </c>
      <c r="B81" s="79">
        <v>1000</v>
      </c>
      <c r="C81" s="81">
        <v>25</v>
      </c>
      <c r="D81" s="231">
        <f t="shared" si="10"/>
        <v>0.73933824218749999</v>
      </c>
      <c r="E81" s="98"/>
    </row>
    <row r="82" spans="1:7" ht="20.100000000000001" customHeight="1" x14ac:dyDescent="0.2">
      <c r="A82" s="211" t="s">
        <v>259</v>
      </c>
      <c r="B82" s="79">
        <v>1000</v>
      </c>
      <c r="C82" s="81">
        <v>25</v>
      </c>
      <c r="D82" s="231">
        <f t="shared" si="10"/>
        <v>0.73933824218749999</v>
      </c>
      <c r="E82" s="98"/>
    </row>
    <row r="83" spans="1:7" ht="20.100000000000001" customHeight="1" x14ac:dyDescent="0.2">
      <c r="A83" s="211" t="s">
        <v>260</v>
      </c>
      <c r="B83" s="79">
        <v>1000</v>
      </c>
      <c r="C83" s="81">
        <v>14</v>
      </c>
      <c r="D83" s="231">
        <f t="shared" si="10"/>
        <v>0.41402941562500001</v>
      </c>
      <c r="E83" s="98"/>
    </row>
    <row r="84" spans="1:7" ht="20.100000000000001" customHeight="1" x14ac:dyDescent="0.2">
      <c r="A84" s="211" t="s">
        <v>261</v>
      </c>
      <c r="B84" s="79">
        <v>1000</v>
      </c>
      <c r="C84" s="81">
        <v>35</v>
      </c>
      <c r="D84" s="231">
        <f t="shared" si="10"/>
        <v>1.0350735390625001</v>
      </c>
      <c r="E84" s="98"/>
    </row>
    <row r="85" spans="1:7" ht="20.100000000000001" customHeight="1" x14ac:dyDescent="0.2">
      <c r="A85" s="211" t="s">
        <v>172</v>
      </c>
      <c r="B85" s="79">
        <v>0</v>
      </c>
      <c r="C85" s="81">
        <v>0</v>
      </c>
      <c r="D85" s="231">
        <f t="shared" si="10"/>
        <v>0</v>
      </c>
      <c r="E85" s="98"/>
    </row>
    <row r="86" spans="1:7" ht="20.100000000000001" customHeight="1" x14ac:dyDescent="0.2">
      <c r="A86" s="211" t="s">
        <v>173</v>
      </c>
      <c r="B86" s="79">
        <v>0</v>
      </c>
      <c r="C86" s="81">
        <v>0</v>
      </c>
      <c r="D86" s="231">
        <f t="shared" si="10"/>
        <v>0</v>
      </c>
      <c r="E86" s="98"/>
    </row>
    <row r="87" spans="1:7" ht="20.100000000000001" customHeight="1" x14ac:dyDescent="0.2">
      <c r="A87" s="211" t="s">
        <v>174</v>
      </c>
      <c r="B87" s="79">
        <v>0</v>
      </c>
      <c r="C87" s="81">
        <v>0</v>
      </c>
      <c r="D87" s="231">
        <f t="shared" si="10"/>
        <v>0</v>
      </c>
      <c r="E87" s="98"/>
    </row>
    <row r="88" spans="1:7" ht="20.100000000000001" customHeight="1" x14ac:dyDescent="0.2">
      <c r="A88" s="211" t="s">
        <v>175</v>
      </c>
      <c r="B88" s="79">
        <v>0</v>
      </c>
      <c r="C88" s="81">
        <v>0</v>
      </c>
      <c r="D88" s="231">
        <f t="shared" si="10"/>
        <v>0</v>
      </c>
      <c r="E88" s="98"/>
      <c r="F88" s="271"/>
      <c r="G88" s="270"/>
    </row>
    <row r="89" spans="1:7" ht="20.100000000000001" customHeight="1" x14ac:dyDescent="0.2">
      <c r="A89" s="211" t="s">
        <v>121</v>
      </c>
      <c r="B89" s="79">
        <v>0</v>
      </c>
      <c r="C89" s="81">
        <v>0</v>
      </c>
      <c r="D89" s="231">
        <f>IFERROR(C89/B89*29.5735296875,0)</f>
        <v>0</v>
      </c>
      <c r="E89" s="98"/>
      <c r="F89" s="271"/>
      <c r="G89" s="270"/>
    </row>
    <row r="90" spans="1:7" ht="20.100000000000001" customHeight="1" x14ac:dyDescent="0.2">
      <c r="A90" s="108"/>
      <c r="B90" s="110"/>
      <c r="C90" s="107"/>
      <c r="D90" s="231"/>
      <c r="E90" s="98"/>
      <c r="F90" s="256"/>
      <c r="G90" s="270"/>
    </row>
    <row r="91" spans="1:7" ht="20.100000000000001" customHeight="1" x14ac:dyDescent="0.2">
      <c r="A91" s="105" t="s">
        <v>208</v>
      </c>
      <c r="B91" s="106"/>
      <c r="C91" s="107"/>
      <c r="D91" s="231"/>
      <c r="E91" s="98"/>
      <c r="F91" s="256"/>
      <c r="G91" s="270"/>
    </row>
    <row r="92" spans="1:7" ht="20.100000000000001" customHeight="1" x14ac:dyDescent="0.2">
      <c r="A92" s="211" t="s">
        <v>262</v>
      </c>
      <c r="B92" s="79">
        <v>1000</v>
      </c>
      <c r="C92" s="81">
        <v>20</v>
      </c>
      <c r="D92" s="231">
        <f>IFERROR(C92/B92*29.5735296875,0)</f>
        <v>0.59147059375</v>
      </c>
      <c r="E92" s="98"/>
      <c r="F92" s="85"/>
    </row>
    <row r="93" spans="1:7" ht="20.100000000000001" customHeight="1" x14ac:dyDescent="0.2">
      <c r="A93" s="211" t="s">
        <v>263</v>
      </c>
      <c r="B93" s="79">
        <v>1000</v>
      </c>
      <c r="C93" s="81">
        <v>25</v>
      </c>
      <c r="D93" s="231">
        <f t="shared" ref="D93:D101" si="11">IFERROR(C93/B93*29.5735296875,0)</f>
        <v>0.73933824218749999</v>
      </c>
      <c r="E93" s="98"/>
    </row>
    <row r="94" spans="1:7" ht="20.100000000000001" customHeight="1" x14ac:dyDescent="0.2">
      <c r="A94" s="211" t="s">
        <v>264</v>
      </c>
      <c r="B94" s="79">
        <v>1000</v>
      </c>
      <c r="C94" s="81">
        <v>30</v>
      </c>
      <c r="D94" s="231">
        <f t="shared" si="11"/>
        <v>0.88720589062499988</v>
      </c>
      <c r="E94" s="98"/>
    </row>
    <row r="95" spans="1:7" ht="20.100000000000001" customHeight="1" x14ac:dyDescent="0.2">
      <c r="A95" s="211" t="s">
        <v>265</v>
      </c>
      <c r="B95" s="79">
        <v>1000</v>
      </c>
      <c r="C95" s="81">
        <v>25</v>
      </c>
      <c r="D95" s="231">
        <f t="shared" si="11"/>
        <v>0.73933824218749999</v>
      </c>
      <c r="E95" s="98"/>
    </row>
    <row r="96" spans="1:7" ht="20.100000000000001" customHeight="1" x14ac:dyDescent="0.2">
      <c r="A96" s="211" t="s">
        <v>266</v>
      </c>
      <c r="B96" s="79">
        <v>1000</v>
      </c>
      <c r="C96" s="81">
        <v>15</v>
      </c>
      <c r="D96" s="231">
        <f t="shared" si="11"/>
        <v>0.44360294531249994</v>
      </c>
      <c r="E96" s="98"/>
    </row>
    <row r="97" spans="1:5" ht="20.100000000000001" customHeight="1" x14ac:dyDescent="0.2">
      <c r="A97" s="211" t="s">
        <v>310</v>
      </c>
      <c r="B97" s="79">
        <v>1000</v>
      </c>
      <c r="C97" s="81">
        <v>25</v>
      </c>
      <c r="D97" s="231">
        <f t="shared" si="11"/>
        <v>0.73933824218749999</v>
      </c>
      <c r="E97" s="98"/>
    </row>
    <row r="98" spans="1:5" ht="20.100000000000001" customHeight="1" x14ac:dyDescent="0.2">
      <c r="A98" s="211" t="s">
        <v>345</v>
      </c>
      <c r="B98" s="79">
        <v>1000</v>
      </c>
      <c r="C98" s="81">
        <v>11</v>
      </c>
      <c r="D98" s="231">
        <f t="shared" si="11"/>
        <v>0.32530882656249999</v>
      </c>
      <c r="E98" s="98"/>
    </row>
    <row r="99" spans="1:5" ht="20.100000000000001" customHeight="1" x14ac:dyDescent="0.2">
      <c r="A99" s="211" t="s">
        <v>346</v>
      </c>
      <c r="B99" s="79">
        <v>1000</v>
      </c>
      <c r="C99" s="81">
        <v>11</v>
      </c>
      <c r="D99" s="231">
        <f t="shared" si="11"/>
        <v>0.32530882656249999</v>
      </c>
      <c r="E99" s="98"/>
    </row>
    <row r="100" spans="1:5" ht="20.100000000000001" customHeight="1" x14ac:dyDescent="0.2">
      <c r="A100" s="211" t="s">
        <v>347</v>
      </c>
      <c r="B100" s="79">
        <v>1000</v>
      </c>
      <c r="C100" s="81">
        <v>40</v>
      </c>
      <c r="D100" s="231">
        <f t="shared" si="11"/>
        <v>1.1829411875</v>
      </c>
      <c r="E100" s="98"/>
    </row>
    <row r="101" spans="1:5" ht="20.100000000000001" customHeight="1" x14ac:dyDescent="0.2">
      <c r="A101" s="211" t="s">
        <v>209</v>
      </c>
      <c r="B101" s="79">
        <v>0</v>
      </c>
      <c r="C101" s="81">
        <v>0</v>
      </c>
      <c r="D101" s="231">
        <f t="shared" si="11"/>
        <v>0</v>
      </c>
      <c r="E101" s="98"/>
    </row>
    <row r="102" spans="1:5" ht="20.100000000000001" customHeight="1" x14ac:dyDescent="0.2">
      <c r="A102" s="211" t="s">
        <v>210</v>
      </c>
      <c r="B102" s="79">
        <v>0</v>
      </c>
      <c r="C102" s="81">
        <v>0</v>
      </c>
      <c r="D102" s="231">
        <f t="shared" ref="D102:D116" si="12">IFERROR(C102/B102*29.5735296875,0)</f>
        <v>0</v>
      </c>
      <c r="E102" s="98"/>
    </row>
    <row r="103" spans="1:5" ht="20.100000000000001" customHeight="1" x14ac:dyDescent="0.2">
      <c r="A103" s="211" t="s">
        <v>211</v>
      </c>
      <c r="B103" s="79">
        <v>0</v>
      </c>
      <c r="C103" s="81">
        <v>0</v>
      </c>
      <c r="D103" s="231">
        <f t="shared" si="12"/>
        <v>0</v>
      </c>
      <c r="E103" s="98"/>
    </row>
    <row r="104" spans="1:5" ht="20.100000000000001" customHeight="1" x14ac:dyDescent="0.2">
      <c r="A104" s="211" t="s">
        <v>212</v>
      </c>
      <c r="B104" s="79">
        <v>0</v>
      </c>
      <c r="C104" s="81">
        <v>0</v>
      </c>
      <c r="D104" s="231">
        <f t="shared" si="12"/>
        <v>0</v>
      </c>
      <c r="E104" s="98"/>
    </row>
    <row r="105" spans="1:5" ht="20.100000000000001" customHeight="1" x14ac:dyDescent="0.2">
      <c r="A105" s="211" t="s">
        <v>213</v>
      </c>
      <c r="B105" s="79">
        <v>0</v>
      </c>
      <c r="C105" s="81">
        <v>0</v>
      </c>
      <c r="D105" s="231">
        <f t="shared" si="12"/>
        <v>0</v>
      </c>
      <c r="E105" s="98"/>
    </row>
    <row r="106" spans="1:5" ht="20.100000000000001" customHeight="1" x14ac:dyDescent="0.2">
      <c r="A106" s="211" t="s">
        <v>214</v>
      </c>
      <c r="B106" s="79">
        <v>0</v>
      </c>
      <c r="C106" s="81">
        <v>0</v>
      </c>
      <c r="D106" s="231">
        <f t="shared" si="12"/>
        <v>0</v>
      </c>
      <c r="E106" s="98"/>
    </row>
    <row r="107" spans="1:5" ht="20.100000000000001" customHeight="1" x14ac:dyDescent="0.2">
      <c r="A107" s="211" t="s">
        <v>215</v>
      </c>
      <c r="B107" s="79">
        <v>0</v>
      </c>
      <c r="C107" s="81">
        <v>0</v>
      </c>
      <c r="D107" s="231">
        <f t="shared" si="12"/>
        <v>0</v>
      </c>
      <c r="E107" s="98"/>
    </row>
    <row r="108" spans="1:5" ht="20.100000000000001" customHeight="1" x14ac:dyDescent="0.2">
      <c r="A108" s="211" t="s">
        <v>216</v>
      </c>
      <c r="B108" s="79">
        <v>0</v>
      </c>
      <c r="C108" s="81">
        <v>0</v>
      </c>
      <c r="D108" s="231">
        <f t="shared" si="12"/>
        <v>0</v>
      </c>
      <c r="E108" s="98"/>
    </row>
    <row r="109" spans="1:5" ht="20.100000000000001" customHeight="1" x14ac:dyDescent="0.2">
      <c r="A109" s="211" t="s">
        <v>217</v>
      </c>
      <c r="B109" s="79">
        <v>0</v>
      </c>
      <c r="C109" s="81">
        <v>0</v>
      </c>
      <c r="D109" s="231">
        <f t="shared" si="12"/>
        <v>0</v>
      </c>
      <c r="E109" s="98"/>
    </row>
    <row r="110" spans="1:5" ht="20.100000000000001" customHeight="1" x14ac:dyDescent="0.2">
      <c r="A110" s="211" t="s">
        <v>218</v>
      </c>
      <c r="B110" s="79">
        <v>0</v>
      </c>
      <c r="C110" s="81">
        <v>0</v>
      </c>
      <c r="D110" s="231">
        <f t="shared" si="12"/>
        <v>0</v>
      </c>
      <c r="E110" s="98"/>
    </row>
    <row r="111" spans="1:5" ht="20.100000000000001" customHeight="1" x14ac:dyDescent="0.2">
      <c r="A111" s="211" t="s">
        <v>219</v>
      </c>
      <c r="B111" s="79">
        <v>0</v>
      </c>
      <c r="C111" s="81">
        <v>0</v>
      </c>
      <c r="D111" s="231">
        <f t="shared" si="12"/>
        <v>0</v>
      </c>
      <c r="E111" s="98"/>
    </row>
    <row r="112" spans="1:5" ht="20.100000000000001" customHeight="1" x14ac:dyDescent="0.2">
      <c r="A112" s="211" t="s">
        <v>220</v>
      </c>
      <c r="B112" s="79">
        <v>0</v>
      </c>
      <c r="C112" s="81">
        <v>0</v>
      </c>
      <c r="D112" s="231">
        <f t="shared" si="12"/>
        <v>0</v>
      </c>
      <c r="E112" s="98"/>
    </row>
    <row r="113" spans="1:5" ht="20.100000000000001" customHeight="1" x14ac:dyDescent="0.2">
      <c r="A113" s="211" t="s">
        <v>221</v>
      </c>
      <c r="B113" s="79">
        <v>0</v>
      </c>
      <c r="C113" s="81">
        <v>0</v>
      </c>
      <c r="D113" s="231">
        <f t="shared" si="12"/>
        <v>0</v>
      </c>
      <c r="E113" s="98"/>
    </row>
    <row r="114" spans="1:5" ht="20.100000000000001" customHeight="1" x14ac:dyDescent="0.2">
      <c r="A114" s="211" t="s">
        <v>222</v>
      </c>
      <c r="B114" s="79">
        <v>0</v>
      </c>
      <c r="C114" s="81">
        <v>0</v>
      </c>
      <c r="D114" s="231">
        <f t="shared" si="12"/>
        <v>0</v>
      </c>
      <c r="E114" s="98"/>
    </row>
    <row r="115" spans="1:5" ht="20.100000000000001" customHeight="1" x14ac:dyDescent="0.2">
      <c r="A115" s="211" t="s">
        <v>223</v>
      </c>
      <c r="B115" s="79">
        <v>0</v>
      </c>
      <c r="C115" s="81">
        <v>0</v>
      </c>
      <c r="D115" s="231">
        <f t="shared" si="12"/>
        <v>0</v>
      </c>
      <c r="E115" s="98"/>
    </row>
    <row r="116" spans="1:5" ht="20.100000000000001" customHeight="1" x14ac:dyDescent="0.2">
      <c r="A116" s="211" t="s">
        <v>224</v>
      </c>
      <c r="B116" s="79">
        <v>0</v>
      </c>
      <c r="C116" s="81">
        <v>0</v>
      </c>
      <c r="D116" s="231">
        <f t="shared" si="12"/>
        <v>0</v>
      </c>
      <c r="E116" s="98"/>
    </row>
    <row r="117" spans="1:5" ht="20.100000000000001" customHeight="1" x14ac:dyDescent="0.2">
      <c r="A117" s="108"/>
      <c r="B117" s="110"/>
      <c r="C117" s="107"/>
      <c r="D117" s="231"/>
    </row>
    <row r="118" spans="1:5" ht="19.5" customHeight="1" x14ac:dyDescent="0.2">
      <c r="A118" s="105" t="s">
        <v>298</v>
      </c>
      <c r="B118" s="106"/>
      <c r="C118" s="107"/>
      <c r="D118" s="231"/>
    </row>
    <row r="119" spans="1:5" ht="19.5" customHeight="1" x14ac:dyDescent="0.2">
      <c r="A119" s="211" t="s">
        <v>311</v>
      </c>
      <c r="B119" s="79">
        <v>750</v>
      </c>
      <c r="C119" s="81">
        <v>20</v>
      </c>
      <c r="D119" s="231">
        <f t="shared" ref="D119:D127" si="13">IFERROR(C119/B119*29.5735296875,0)</f>
        <v>0.78862745833333336</v>
      </c>
    </row>
    <row r="120" spans="1:5" ht="19.5" customHeight="1" x14ac:dyDescent="0.2">
      <c r="A120" s="211" t="s">
        <v>312</v>
      </c>
      <c r="B120" s="79">
        <v>750</v>
      </c>
      <c r="C120" s="81">
        <v>10</v>
      </c>
      <c r="D120" s="231">
        <f t="shared" si="13"/>
        <v>0.39431372916666668</v>
      </c>
    </row>
    <row r="121" spans="1:5" ht="19.5" customHeight="1" x14ac:dyDescent="0.2">
      <c r="A121" s="211" t="s">
        <v>313</v>
      </c>
      <c r="B121" s="79">
        <v>750</v>
      </c>
      <c r="C121" s="81">
        <v>15</v>
      </c>
      <c r="D121" s="231">
        <f t="shared" si="13"/>
        <v>0.59147059375</v>
      </c>
    </row>
    <row r="122" spans="1:5" ht="19.5" customHeight="1" x14ac:dyDescent="0.2">
      <c r="A122" s="211" t="s">
        <v>349</v>
      </c>
      <c r="B122" s="79">
        <v>1000</v>
      </c>
      <c r="C122" s="81">
        <v>15.6</v>
      </c>
      <c r="D122" s="231">
        <f t="shared" si="13"/>
        <v>0.46134706312499996</v>
      </c>
    </row>
    <row r="123" spans="1:5" ht="19.5" customHeight="1" x14ac:dyDescent="0.2">
      <c r="A123" s="211" t="s">
        <v>299</v>
      </c>
      <c r="B123" s="79">
        <v>0</v>
      </c>
      <c r="C123" s="81">
        <v>0</v>
      </c>
      <c r="D123" s="231">
        <f t="shared" si="13"/>
        <v>0</v>
      </c>
    </row>
    <row r="124" spans="1:5" ht="19.5" customHeight="1" x14ac:dyDescent="0.2">
      <c r="A124" s="211" t="s">
        <v>300</v>
      </c>
      <c r="B124" s="79">
        <v>0</v>
      </c>
      <c r="C124" s="81">
        <v>0</v>
      </c>
      <c r="D124" s="231">
        <f t="shared" si="13"/>
        <v>0</v>
      </c>
    </row>
    <row r="125" spans="1:5" ht="19.5" customHeight="1" x14ac:dyDescent="0.2">
      <c r="A125" s="211" t="s">
        <v>301</v>
      </c>
      <c r="B125" s="79">
        <v>0</v>
      </c>
      <c r="C125" s="81">
        <v>0</v>
      </c>
      <c r="D125" s="231">
        <f t="shared" si="13"/>
        <v>0</v>
      </c>
    </row>
    <row r="126" spans="1:5" ht="19.5" customHeight="1" x14ac:dyDescent="0.2">
      <c r="A126" s="211" t="s">
        <v>302</v>
      </c>
      <c r="B126" s="79">
        <v>0</v>
      </c>
      <c r="C126" s="81">
        <v>0</v>
      </c>
      <c r="D126" s="231">
        <f t="shared" si="13"/>
        <v>0</v>
      </c>
    </row>
    <row r="127" spans="1:5" ht="19.5" customHeight="1" x14ac:dyDescent="0.2">
      <c r="A127" s="211" t="s">
        <v>303</v>
      </c>
      <c r="B127" s="79">
        <v>0</v>
      </c>
      <c r="C127" s="81">
        <v>0</v>
      </c>
      <c r="D127" s="231">
        <f t="shared" si="13"/>
        <v>0</v>
      </c>
    </row>
    <row r="128" spans="1:5" ht="19.5" customHeight="1" x14ac:dyDescent="0.2">
      <c r="A128" s="211" t="s">
        <v>304</v>
      </c>
      <c r="B128" s="79">
        <v>0</v>
      </c>
      <c r="C128" s="81">
        <v>0</v>
      </c>
      <c r="D128" s="231">
        <f>IFERROR(C128/B128*29.5735296875,0)</f>
        <v>0</v>
      </c>
    </row>
    <row r="129" spans="1:4" x14ac:dyDescent="0.2">
      <c r="C129" s="221"/>
      <c r="D129" s="232"/>
    </row>
    <row r="130" spans="1:4" x14ac:dyDescent="0.2">
      <c r="C130" s="221"/>
      <c r="D130" s="232"/>
    </row>
    <row r="133" spans="1:4" ht="13.5" thickBot="1" x14ac:dyDescent="0.25"/>
    <row r="134" spans="1:4" ht="13.5" thickBot="1" x14ac:dyDescent="0.25">
      <c r="A134" s="294" t="s">
        <v>81</v>
      </c>
      <c r="B134" s="295"/>
    </row>
    <row r="135" spans="1:4" ht="13.5" thickBot="1" x14ac:dyDescent="0.25">
      <c r="A135" s="296" t="s">
        <v>82</v>
      </c>
      <c r="B135" s="297"/>
    </row>
  </sheetData>
  <sheetProtection algorithmName="SHA-512" hashValue="UI4FSLYNi7Z9EscS95KXjaVob+HKqLqAIZLmSuEnd7oiVK1ZjWdCouOKG3IpPdfRl0yCHj6YHdsFRlQY0aZ79g==" saltValue="fBKXkLK9qpvKZ2YvLwJ2wg==" spinCount="100000" sheet="1" objects="1" scenarios="1"/>
  <mergeCells count="8">
    <mergeCell ref="K1:N1"/>
    <mergeCell ref="K2:N3"/>
    <mergeCell ref="A1:D1"/>
    <mergeCell ref="A134:B134"/>
    <mergeCell ref="A135:B135"/>
    <mergeCell ref="A2:D3"/>
    <mergeCell ref="F1:I1"/>
    <mergeCell ref="F2:I3"/>
  </mergeCells>
  <phoneticPr fontId="12" type="noConversion"/>
  <printOptions horizontalCentered="1"/>
  <pageMargins left="0.74803149606299213" right="0.74803149606299213" top="0.51181102362204722" bottom="0.74803149606299213" header="0" footer="0.51181102362204722"/>
  <pageSetup scale="85" firstPageNumber="0" fitToHeight="6" orientation="portrait" horizontalDpi="300" verticalDpi="300" r:id="rId1"/>
  <headerFooter alignWithMargins="0">
    <oddFooter>&amp;CPage &amp;P of &amp;N</oddFooter>
  </headerFooter>
  <rowBreaks count="1" manualBreakCount="1">
    <brk id="1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tabSelected="1" zoomScale="130" zoomScaleNormal="130" workbookViewId="0">
      <selection activeCell="E7" sqref="E7"/>
    </sheetView>
  </sheetViews>
  <sheetFormatPr defaultColWidth="9.140625" defaultRowHeight="15" x14ac:dyDescent="0.2"/>
  <cols>
    <col min="1" max="1" width="35.5703125" style="72" bestFit="1" customWidth="1"/>
    <col min="2" max="2" width="29.28515625" style="88" customWidth="1"/>
    <col min="3" max="16384" width="9.140625" style="72"/>
  </cols>
  <sheetData>
    <row r="1" spans="1:7" ht="24.75" customHeight="1" x14ac:dyDescent="0.2">
      <c r="A1" s="299" t="s">
        <v>183</v>
      </c>
      <c r="B1" s="300"/>
      <c r="C1" s="70"/>
      <c r="D1" s="71"/>
      <c r="E1" s="71"/>
      <c r="F1" s="71"/>
      <c r="G1" s="71"/>
    </row>
    <row r="2" spans="1:7" ht="24.75" customHeight="1" thickBot="1" x14ac:dyDescent="0.25">
      <c r="A2" s="301"/>
      <c r="B2" s="302"/>
      <c r="C2" s="73"/>
    </row>
    <row r="3" spans="1:7" ht="20.100000000000001" customHeight="1" x14ac:dyDescent="0.2">
      <c r="A3" s="315" t="s">
        <v>176</v>
      </c>
      <c r="B3" s="317">
        <v>45</v>
      </c>
    </row>
    <row r="4" spans="1:7" ht="20.100000000000001" customHeight="1" x14ac:dyDescent="0.2">
      <c r="A4" s="315" t="s">
        <v>177</v>
      </c>
      <c r="B4" s="316">
        <v>12</v>
      </c>
    </row>
    <row r="5" spans="1:7" ht="20.100000000000001" customHeight="1" x14ac:dyDescent="0.2">
      <c r="A5" s="315" t="s">
        <v>178</v>
      </c>
      <c r="B5" s="318">
        <f>(60/B3)</f>
        <v>1.3333333333333333</v>
      </c>
    </row>
    <row r="6" spans="1:7" ht="20.100000000000001" customHeight="1" x14ac:dyDescent="0.2">
      <c r="A6" s="315" t="s">
        <v>179</v>
      </c>
      <c r="B6" s="313">
        <f>IFERROR(B5*B4,0)</f>
        <v>16</v>
      </c>
    </row>
    <row r="7" spans="1:7" ht="20.100000000000001" customHeight="1" x14ac:dyDescent="0.2">
      <c r="A7" s="315" t="s">
        <v>180</v>
      </c>
      <c r="B7" s="314">
        <f>IFERROR(ROUNDUP(B6/60,2),0)</f>
        <v>0.27</v>
      </c>
    </row>
    <row r="8" spans="1:7" x14ac:dyDescent="0.2">
      <c r="A8" s="85"/>
      <c r="B8" s="86"/>
    </row>
    <row r="9" spans="1:7" ht="15.75" thickBot="1" x14ac:dyDescent="0.25"/>
    <row r="10" spans="1:7" s="89" customFormat="1" ht="13.5" thickBot="1" x14ac:dyDescent="0.25">
      <c r="A10" s="294" t="s">
        <v>81</v>
      </c>
      <c r="B10" s="295"/>
      <c r="C10" s="72"/>
      <c r="D10" s="72"/>
      <c r="E10" s="72"/>
      <c r="F10" s="72"/>
      <c r="G10" s="72"/>
    </row>
    <row r="11" spans="1:7" s="89" customFormat="1" ht="13.5" thickBot="1" x14ac:dyDescent="0.25">
      <c r="A11" s="296" t="s">
        <v>82</v>
      </c>
      <c r="B11" s="297"/>
      <c r="C11" s="72"/>
      <c r="D11" s="72"/>
      <c r="E11" s="72"/>
      <c r="F11" s="72"/>
      <c r="G11" s="72"/>
    </row>
  </sheetData>
  <sheetProtection password="A923" sheet="1" objects="1" scenarios="1"/>
  <mergeCells count="3">
    <mergeCell ref="A1:B2"/>
    <mergeCell ref="A10:B10"/>
    <mergeCell ref="A11:B11"/>
  </mergeCells>
  <printOptions horizontalCentered="1"/>
  <pageMargins left="0.74803149606299213" right="0.74803149606299213" top="0.51181102362204722" bottom="0.74803149606299213" header="0" footer="0.51181102362204722"/>
  <pageSetup scale="95" firstPageNumber="0" fitToHeight="2" orientation="portrait" horizontalDpi="300" verticalDpi="300" r:id="rId1"/>
  <headerFooter alignWithMargins="0"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171"/>
  <sheetViews>
    <sheetView zoomScaleNormal="100" workbookViewId="0">
      <selection activeCell="J3" sqref="J3"/>
    </sheetView>
  </sheetViews>
  <sheetFormatPr defaultColWidth="9.140625" defaultRowHeight="15.75" thickBottom="1" x14ac:dyDescent="0.25"/>
  <cols>
    <col min="1" max="1" width="30.7109375" style="114" customWidth="1"/>
    <col min="2" max="2" width="15.7109375" style="151" customWidth="1"/>
    <col min="3" max="3" width="18.7109375" style="151" customWidth="1"/>
    <col min="4" max="4" width="34.42578125" style="172" bestFit="1" customWidth="1"/>
    <col min="5" max="5" width="15.7109375" style="114" customWidth="1"/>
    <col min="6" max="6" width="9.140625" style="237"/>
    <col min="7" max="7" width="9.140625" style="113"/>
    <col min="8" max="8" width="29.5703125" style="114" bestFit="1" customWidth="1"/>
    <col min="9" max="9" width="18.140625" style="115" customWidth="1"/>
    <col min="10" max="10" width="24.7109375" style="113" bestFit="1" customWidth="1"/>
    <col min="11" max="16384" width="9.140625" style="113"/>
  </cols>
  <sheetData>
    <row r="1" spans="1:11" ht="25.5" customHeight="1" thickBot="1" x14ac:dyDescent="0.25">
      <c r="A1" s="303" t="s">
        <v>191</v>
      </c>
      <c r="B1" s="304"/>
      <c r="C1" s="304"/>
      <c r="D1" s="304"/>
      <c r="E1" s="305"/>
      <c r="F1" s="236"/>
    </row>
    <row r="2" spans="1:11" ht="16.5" thickBot="1" x14ac:dyDescent="0.25">
      <c r="A2" s="116"/>
      <c r="B2" s="117"/>
      <c r="C2" s="118"/>
      <c r="D2" s="119"/>
      <c r="E2" s="120"/>
    </row>
    <row r="3" spans="1:11" ht="18.75" thickBot="1" x14ac:dyDescent="0.25">
      <c r="A3" s="121" t="s">
        <v>341</v>
      </c>
      <c r="B3" s="122"/>
      <c r="C3" s="123"/>
      <c r="D3" s="124"/>
      <c r="E3" s="125"/>
      <c r="H3" s="126"/>
      <c r="I3" s="127"/>
    </row>
    <row r="4" spans="1:11" ht="16.5" thickBot="1" x14ac:dyDescent="0.25">
      <c r="A4" s="128"/>
      <c r="B4" s="129" t="s">
        <v>22</v>
      </c>
      <c r="C4" s="129" t="s">
        <v>23</v>
      </c>
      <c r="D4" s="130" t="s">
        <v>24</v>
      </c>
      <c r="E4" s="131" t="s">
        <v>25</v>
      </c>
      <c r="F4" s="236"/>
      <c r="G4" s="132"/>
      <c r="H4" s="133" t="s">
        <v>104</v>
      </c>
      <c r="I4" s="243">
        <v>5</v>
      </c>
      <c r="J4" s="112"/>
    </row>
    <row r="5" spans="1:11" thickBot="1" x14ac:dyDescent="0.25">
      <c r="A5" s="274" t="s">
        <v>238</v>
      </c>
      <c r="B5" s="215">
        <v>0.5</v>
      </c>
      <c r="C5" s="275" t="s">
        <v>26</v>
      </c>
      <c r="D5" s="276">
        <f>IFERROR(VLOOKUP(A5,Lists!$A:$N,4,0),0)</f>
        <v>0.38445588593749996</v>
      </c>
      <c r="E5" s="277">
        <f>IF(ISERROR(B5*D5),0,B5*D5)</f>
        <v>0.19222794296874998</v>
      </c>
      <c r="F5" s="236"/>
      <c r="G5" s="132"/>
      <c r="H5" s="136" t="s">
        <v>105</v>
      </c>
      <c r="I5" s="244">
        <v>75</v>
      </c>
      <c r="J5" s="112"/>
    </row>
    <row r="6" spans="1:11" thickBot="1" x14ac:dyDescent="0.25">
      <c r="A6" s="212" t="s">
        <v>240</v>
      </c>
      <c r="B6" s="213">
        <v>0.5</v>
      </c>
      <c r="C6" s="272" t="s">
        <v>26</v>
      </c>
      <c r="D6" s="134">
        <f>IFERROR(VLOOKUP(A6,Lists!$A:$N,4,0),0)</f>
        <v>0.53232353437499991</v>
      </c>
      <c r="E6" s="135">
        <f t="shared" ref="E6:E11" si="0">IF(ISERROR(B6*D6),0,B6*D6)</f>
        <v>0.26616176718749995</v>
      </c>
      <c r="F6" s="236"/>
      <c r="G6" s="132"/>
      <c r="H6" s="136" t="s">
        <v>106</v>
      </c>
      <c r="I6" s="244">
        <v>0</v>
      </c>
      <c r="J6" s="112"/>
    </row>
    <row r="7" spans="1:11" thickBot="1" x14ac:dyDescent="0.25">
      <c r="A7" s="212" t="s">
        <v>255</v>
      </c>
      <c r="B7" s="213">
        <v>1</v>
      </c>
      <c r="C7" s="272" t="s">
        <v>26</v>
      </c>
      <c r="D7" s="134">
        <f>IFERROR(VLOOKUP(A7,Lists!$A:$N,4,0),0)</f>
        <v>1.6265441328124999</v>
      </c>
      <c r="E7" s="135">
        <f t="shared" si="0"/>
        <v>1.6265441328124999</v>
      </c>
      <c r="F7" s="236"/>
      <c r="G7" s="132"/>
      <c r="H7" s="136" t="s">
        <v>45</v>
      </c>
      <c r="I7" s="137" t="s">
        <v>79</v>
      </c>
      <c r="J7" s="112"/>
    </row>
    <row r="8" spans="1:11" thickBot="1" x14ac:dyDescent="0.25">
      <c r="A8" s="212" t="s">
        <v>260</v>
      </c>
      <c r="B8" s="213">
        <v>0.5</v>
      </c>
      <c r="C8" s="272" t="s">
        <v>26</v>
      </c>
      <c r="D8" s="134">
        <f>IFERROR(VLOOKUP(A8,Lists!$A:$N,4,0),0)</f>
        <v>0.41402941562500001</v>
      </c>
      <c r="E8" s="135">
        <f t="shared" si="0"/>
        <v>0.2070147078125</v>
      </c>
      <c r="F8" s="236"/>
      <c r="G8" s="132"/>
      <c r="H8" s="136" t="s">
        <v>46</v>
      </c>
      <c r="I8" s="137" t="s">
        <v>50</v>
      </c>
      <c r="J8" s="112"/>
    </row>
    <row r="9" spans="1:11" thickBot="1" x14ac:dyDescent="0.25">
      <c r="A9" s="212" t="s">
        <v>266</v>
      </c>
      <c r="B9" s="213">
        <v>0.5</v>
      </c>
      <c r="C9" s="272" t="s">
        <v>26</v>
      </c>
      <c r="D9" s="134">
        <f>IFERROR(VLOOKUP(A9,Lists!$A:$N,4,0),0)</f>
        <v>0.44360294531249994</v>
      </c>
      <c r="E9" s="135">
        <f t="shared" si="0"/>
        <v>0.22180147265624997</v>
      </c>
      <c r="F9" s="236"/>
      <c r="G9" s="132"/>
      <c r="H9" s="136" t="s">
        <v>63</v>
      </c>
      <c r="I9" s="137" t="s">
        <v>66</v>
      </c>
      <c r="J9" s="112"/>
    </row>
    <row r="10" spans="1:11" thickBot="1" x14ac:dyDescent="0.25">
      <c r="A10" s="212" t="s">
        <v>308</v>
      </c>
      <c r="B10" s="213">
        <v>1</v>
      </c>
      <c r="C10" s="272" t="s">
        <v>26</v>
      </c>
      <c r="D10" s="134">
        <f>IFERROR(VLOOKUP(A10,Lists!$A:$N,4,0),0)</f>
        <v>0.13442513494318181</v>
      </c>
      <c r="E10" s="135">
        <f t="shared" si="0"/>
        <v>0.13442513494318181</v>
      </c>
      <c r="F10" s="236"/>
      <c r="G10" s="132"/>
      <c r="H10" s="138" t="s">
        <v>84</v>
      </c>
      <c r="I10" s="139" t="s">
        <v>355</v>
      </c>
      <c r="J10" s="112"/>
    </row>
    <row r="11" spans="1:11" thickBot="1" x14ac:dyDescent="0.25">
      <c r="A11" s="212" t="s">
        <v>314</v>
      </c>
      <c r="B11" s="213">
        <v>0.5</v>
      </c>
      <c r="C11" s="272" t="s">
        <v>27</v>
      </c>
      <c r="D11" s="134">
        <f>IFERROR(VLOOKUP(A11,Lists!$A:$N,4,0),0)</f>
        <v>0.35488235624999998</v>
      </c>
      <c r="E11" s="135">
        <f t="shared" si="0"/>
        <v>0.17744117812499999</v>
      </c>
      <c r="F11" s="238"/>
      <c r="G11" s="132"/>
      <c r="H11" s="140"/>
      <c r="I11" s="220"/>
      <c r="J11" s="112"/>
    </row>
    <row r="12" spans="1:11" thickBot="1" x14ac:dyDescent="0.25">
      <c r="A12" s="278" t="s">
        <v>339</v>
      </c>
      <c r="B12" s="214">
        <v>1</v>
      </c>
      <c r="C12" s="273" t="s">
        <v>27</v>
      </c>
      <c r="D12" s="279">
        <f>IFERROR(VLOOKUP(A12,Lists!$A:$N,4,0),0)</f>
        <v>6.25E-2</v>
      </c>
      <c r="E12" s="141">
        <f>IF(ISERROR(B12*D12),0,B12*D12)</f>
        <v>6.25E-2</v>
      </c>
      <c r="F12" s="238"/>
      <c r="G12" s="132"/>
      <c r="H12" s="140"/>
      <c r="I12" s="142"/>
      <c r="J12" s="112"/>
    </row>
    <row r="13" spans="1:11" ht="16.5" thickBot="1" x14ac:dyDescent="0.25">
      <c r="A13" s="143"/>
      <c r="B13" s="118"/>
      <c r="C13" s="144"/>
      <c r="D13" s="145" t="s">
        <v>30</v>
      </c>
      <c r="E13" s="146">
        <f>SUM(IF(ISNA(E5),0,E5),IF(ISNA(E6),0,E6),IF(ISNA(E7),0,E7))</f>
        <v>2.0849338429687498</v>
      </c>
      <c r="F13" s="167">
        <f>IFERROR(E13/E15,0)</f>
        <v>0.14438600020559209</v>
      </c>
      <c r="G13" s="147"/>
      <c r="H13" s="148"/>
      <c r="I13" s="283"/>
      <c r="J13" s="285"/>
    </row>
    <row r="14" spans="1:11" ht="16.5" thickBot="1" x14ac:dyDescent="0.25">
      <c r="A14" s="150"/>
      <c r="C14" s="152"/>
      <c r="D14" s="153" t="s">
        <v>107</v>
      </c>
      <c r="E14" s="154">
        <f>SUM(E5:E12)</f>
        <v>2.8881163365056817</v>
      </c>
      <c r="F14" s="167">
        <f>IFERROR(E14/E15,0)</f>
        <v>0.20000805654471479</v>
      </c>
      <c r="G14" s="147"/>
      <c r="H14" s="282"/>
      <c r="I14" s="284" t="s">
        <v>361</v>
      </c>
      <c r="J14" s="284" t="s">
        <v>363</v>
      </c>
      <c r="K14" s="112"/>
    </row>
    <row r="15" spans="1:11" ht="18.75" thickBot="1" x14ac:dyDescent="0.25">
      <c r="A15" s="150"/>
      <c r="C15" s="152"/>
      <c r="D15" s="156" t="s">
        <v>108</v>
      </c>
      <c r="E15" s="216">
        <v>14.44</v>
      </c>
      <c r="F15" s="239"/>
      <c r="H15" s="281" t="s">
        <v>362</v>
      </c>
      <c r="I15" s="286">
        <v>0.2</v>
      </c>
      <c r="J15" s="154">
        <f>E14/I15</f>
        <v>14.440581682528407</v>
      </c>
    </row>
    <row r="16" spans="1:11" ht="18.75" thickBot="1" x14ac:dyDescent="0.25">
      <c r="A16" s="150"/>
      <c r="C16" s="152"/>
      <c r="D16" s="156" t="s">
        <v>43</v>
      </c>
      <c r="E16" s="157">
        <f>E15-E14</f>
        <v>11.551883663494317</v>
      </c>
      <c r="F16" s="236"/>
      <c r="H16" s="113"/>
      <c r="I16" s="113"/>
    </row>
    <row r="17" spans="1:10" ht="18.75" thickBot="1" x14ac:dyDescent="0.25">
      <c r="A17" s="158"/>
      <c r="C17" s="152"/>
      <c r="D17" s="156" t="s">
        <v>181</v>
      </c>
      <c r="E17" s="247">
        <f>IFERROR(ROUNDUP(E15/I5,2),0)</f>
        <v>0.2</v>
      </c>
      <c r="F17" s="236"/>
    </row>
    <row r="18" spans="1:10" ht="18.75" thickBot="1" x14ac:dyDescent="0.25">
      <c r="A18" s="158"/>
      <c r="D18" s="159"/>
      <c r="E18" s="160"/>
    </row>
    <row r="19" spans="1:10" ht="18.75" thickBot="1" x14ac:dyDescent="0.25">
      <c r="A19" s="161" t="s">
        <v>192</v>
      </c>
      <c r="B19" s="123"/>
      <c r="C19" s="123"/>
      <c r="D19" s="162"/>
      <c r="E19" s="126"/>
      <c r="H19" s="126"/>
      <c r="I19" s="127"/>
    </row>
    <row r="20" spans="1:10" ht="16.5" thickBot="1" x14ac:dyDescent="0.25">
      <c r="A20" s="128"/>
      <c r="B20" s="129" t="s">
        <v>22</v>
      </c>
      <c r="C20" s="129" t="s">
        <v>23</v>
      </c>
      <c r="D20" s="130" t="s">
        <v>24</v>
      </c>
      <c r="E20" s="131" t="s">
        <v>25</v>
      </c>
      <c r="F20" s="236"/>
      <c r="H20" s="133" t="s">
        <v>104</v>
      </c>
      <c r="I20" s="243">
        <v>5</v>
      </c>
    </row>
    <row r="21" spans="1:10" thickBot="1" x14ac:dyDescent="0.25">
      <c r="A21" s="274" t="s">
        <v>342</v>
      </c>
      <c r="B21" s="215">
        <v>2</v>
      </c>
      <c r="C21" s="275" t="s">
        <v>26</v>
      </c>
      <c r="D21" s="276">
        <f>IFERROR(VLOOKUP(A21,Lists!$A:$N,4,0),0)</f>
        <v>0.73933824218749999</v>
      </c>
      <c r="E21" s="277">
        <f>IF(ISERROR(B21*D21),0,B21*D21)</f>
        <v>1.478676484375</v>
      </c>
      <c r="F21" s="236"/>
      <c r="G21" s="132"/>
      <c r="H21" s="136" t="s">
        <v>105</v>
      </c>
      <c r="I21" s="244">
        <v>45</v>
      </c>
      <c r="J21" s="112"/>
    </row>
    <row r="22" spans="1:10" thickBot="1" x14ac:dyDescent="0.25">
      <c r="A22" s="212" t="s">
        <v>307</v>
      </c>
      <c r="B22" s="213">
        <v>3</v>
      </c>
      <c r="C22" s="272" t="s">
        <v>26</v>
      </c>
      <c r="D22" s="134">
        <f>IFERROR(VLOOKUP(A22,Lists!$A:$N,4,0),0)</f>
        <v>0.36966912109375</v>
      </c>
      <c r="E22" s="135">
        <f t="shared" ref="E22:E27" si="1">IF(ISERROR(B22*D22),0,B22*D22)</f>
        <v>1.10900736328125</v>
      </c>
      <c r="F22" s="236"/>
      <c r="G22" s="132"/>
      <c r="H22" s="136" t="s">
        <v>106</v>
      </c>
      <c r="I22" s="244">
        <v>0</v>
      </c>
      <c r="J22" s="112"/>
    </row>
    <row r="23" spans="1:10" thickBot="1" x14ac:dyDescent="0.25">
      <c r="A23" s="212" t="s">
        <v>338</v>
      </c>
      <c r="B23" s="213">
        <v>1</v>
      </c>
      <c r="C23" s="272" t="s">
        <v>26</v>
      </c>
      <c r="D23" s="134">
        <f>IFERROR(VLOOKUP(A23,Lists!$A:$N,4,0),0)</f>
        <v>6.25E-2</v>
      </c>
      <c r="E23" s="135">
        <f t="shared" si="1"/>
        <v>6.25E-2</v>
      </c>
      <c r="F23" s="236"/>
      <c r="G23" s="132"/>
      <c r="H23" s="136" t="s">
        <v>45</v>
      </c>
      <c r="I23" s="137" t="s">
        <v>79</v>
      </c>
      <c r="J23" s="112"/>
    </row>
    <row r="24" spans="1:10" thickBot="1" x14ac:dyDescent="0.25">
      <c r="A24" s="212" t="s">
        <v>343</v>
      </c>
      <c r="B24" s="213">
        <v>1</v>
      </c>
      <c r="C24" s="272" t="s">
        <v>26</v>
      </c>
      <c r="D24" s="134">
        <f>IFERROR(VLOOKUP(A24,Lists!$A:$N,4,0),0)</f>
        <v>0.15</v>
      </c>
      <c r="E24" s="135">
        <f t="shared" si="1"/>
        <v>0.15</v>
      </c>
      <c r="F24" s="236"/>
      <c r="G24" s="132"/>
      <c r="H24" s="136" t="s">
        <v>46</v>
      </c>
      <c r="I24" s="137" t="s">
        <v>50</v>
      </c>
      <c r="J24" s="112"/>
    </row>
    <row r="25" spans="1:10" thickBot="1" x14ac:dyDescent="0.25">
      <c r="A25" s="212" t="s">
        <v>329</v>
      </c>
      <c r="B25" s="213">
        <v>0.05</v>
      </c>
      <c r="C25" s="272" t="s">
        <v>26</v>
      </c>
      <c r="D25" s="134">
        <f>IFERROR(VLOOKUP(A25,Lists!$A:$N,4,0),0)</f>
        <v>1.478676484375</v>
      </c>
      <c r="E25" s="135">
        <f t="shared" si="1"/>
        <v>7.3933824218749999E-2</v>
      </c>
      <c r="F25" s="236"/>
      <c r="G25" s="132"/>
      <c r="H25" s="136" t="s">
        <v>63</v>
      </c>
      <c r="I25" s="137" t="s">
        <v>66</v>
      </c>
      <c r="J25" s="112"/>
    </row>
    <row r="26" spans="1:10" thickBot="1" x14ac:dyDescent="0.25">
      <c r="A26" s="212" t="s">
        <v>205</v>
      </c>
      <c r="B26" s="213">
        <v>0</v>
      </c>
      <c r="C26" s="272" t="s">
        <v>26</v>
      </c>
      <c r="D26" s="134">
        <f>IFERROR(VLOOKUP(A26,Lists!$A:$N,4,0),0)</f>
        <v>0</v>
      </c>
      <c r="E26" s="135">
        <f t="shared" si="1"/>
        <v>0</v>
      </c>
      <c r="F26" s="236"/>
      <c r="G26" s="132"/>
      <c r="H26" s="138" t="s">
        <v>84</v>
      </c>
      <c r="I26" s="139" t="s">
        <v>194</v>
      </c>
      <c r="J26" s="112"/>
    </row>
    <row r="27" spans="1:10" thickBot="1" x14ac:dyDescent="0.25">
      <c r="A27" s="212" t="s">
        <v>206</v>
      </c>
      <c r="B27" s="213">
        <v>0</v>
      </c>
      <c r="C27" s="272" t="s">
        <v>27</v>
      </c>
      <c r="D27" s="134">
        <f>IFERROR(VLOOKUP(A27,Lists!$A:$N,4,0),0)</f>
        <v>0</v>
      </c>
      <c r="E27" s="135">
        <f t="shared" si="1"/>
        <v>0</v>
      </c>
      <c r="F27" s="238"/>
      <c r="G27" s="132"/>
      <c r="H27" s="140"/>
      <c r="I27" s="142"/>
      <c r="J27" s="112"/>
    </row>
    <row r="28" spans="1:10" thickBot="1" x14ac:dyDescent="0.25">
      <c r="A28" s="278" t="s">
        <v>207</v>
      </c>
      <c r="B28" s="214">
        <v>0</v>
      </c>
      <c r="C28" s="273" t="s">
        <v>27</v>
      </c>
      <c r="D28" s="279">
        <f>IFERROR(VLOOKUP(A28,Lists!$A:$N,4,0),0)</f>
        <v>0</v>
      </c>
      <c r="E28" s="141">
        <f>IF(ISERROR(B28*D28),0,B28*D28)</f>
        <v>0</v>
      </c>
      <c r="F28" s="238"/>
      <c r="G28" s="132"/>
      <c r="H28" s="140"/>
      <c r="I28" s="142"/>
      <c r="J28" s="112"/>
    </row>
    <row r="29" spans="1:10" ht="16.5" thickBot="1" x14ac:dyDescent="0.25">
      <c r="A29" s="163"/>
      <c r="B29" s="117"/>
      <c r="C29" s="144"/>
      <c r="D29" s="145" t="s">
        <v>30</v>
      </c>
      <c r="E29" s="146">
        <f>SUM(IF(ISNA(E21),0,E21),IF(ISNA(E22),0,E22),IF(ISNA(E23),0,E23))</f>
        <v>2.6501838476562503</v>
      </c>
      <c r="F29" s="167">
        <f>IFERROR(E29/E31,0)</f>
        <v>0.2208486539713542</v>
      </c>
      <c r="G29" s="147"/>
      <c r="H29" s="113"/>
      <c r="I29" s="164"/>
      <c r="J29" s="112"/>
    </row>
    <row r="30" spans="1:10" ht="16.5" thickBot="1" x14ac:dyDescent="0.25">
      <c r="A30" s="143"/>
      <c r="B30" s="118"/>
      <c r="C30" s="144"/>
      <c r="D30" s="153" t="s">
        <v>107</v>
      </c>
      <c r="E30" s="154">
        <f>SUM(E21:E28)</f>
        <v>2.8741176718750001</v>
      </c>
      <c r="F30" s="167">
        <f>IFERROR(E30/E31,0)</f>
        <v>0.23950980598958335</v>
      </c>
      <c r="G30" s="147"/>
      <c r="H30" s="282"/>
      <c r="I30" s="284" t="s">
        <v>361</v>
      </c>
      <c r="J30" s="284" t="s">
        <v>363</v>
      </c>
    </row>
    <row r="31" spans="1:10" ht="18.75" thickBot="1" x14ac:dyDescent="0.25">
      <c r="A31" s="165"/>
      <c r="B31" s="166"/>
      <c r="C31" s="152"/>
      <c r="D31" s="156" t="s">
        <v>108</v>
      </c>
      <c r="E31" s="216">
        <v>12</v>
      </c>
      <c r="F31" s="239"/>
      <c r="G31" s="147"/>
      <c r="H31" s="281" t="s">
        <v>362</v>
      </c>
      <c r="I31" s="286">
        <v>0.1273</v>
      </c>
      <c r="J31" s="154">
        <f>E30/I31</f>
        <v>22.577515097211315</v>
      </c>
    </row>
    <row r="32" spans="1:10" ht="18.75" thickBot="1" x14ac:dyDescent="0.25">
      <c r="A32" s="150"/>
      <c r="C32" s="152"/>
      <c r="D32" s="156" t="s">
        <v>43</v>
      </c>
      <c r="E32" s="157">
        <f>E31-E30</f>
        <v>9.1258823281249999</v>
      </c>
      <c r="F32" s="236"/>
    </row>
    <row r="33" spans="1:10" ht="18.75" thickBot="1" x14ac:dyDescent="0.25">
      <c r="C33" s="152"/>
      <c r="D33" s="156" t="s">
        <v>181</v>
      </c>
      <c r="E33" s="247">
        <f>IFERROR(ROUNDUP(E31/I21,2),0)</f>
        <v>0.27</v>
      </c>
      <c r="F33" s="236"/>
    </row>
    <row r="34" spans="1:10" ht="18.75" thickBot="1" x14ac:dyDescent="0.25">
      <c r="A34" s="126"/>
      <c r="D34" s="159"/>
      <c r="E34" s="160"/>
    </row>
    <row r="35" spans="1:10" ht="18.75" thickBot="1" x14ac:dyDescent="0.25">
      <c r="A35" s="161" t="s">
        <v>193</v>
      </c>
      <c r="B35" s="123"/>
      <c r="C35" s="123"/>
      <c r="D35" s="162"/>
      <c r="E35" s="126"/>
      <c r="H35" s="126"/>
      <c r="I35" s="127"/>
    </row>
    <row r="36" spans="1:10" ht="16.5" thickBot="1" x14ac:dyDescent="0.25">
      <c r="A36" s="128"/>
      <c r="B36" s="129" t="s">
        <v>22</v>
      </c>
      <c r="C36" s="129" t="s">
        <v>23</v>
      </c>
      <c r="D36" s="130" t="s">
        <v>24</v>
      </c>
      <c r="E36" s="131" t="s">
        <v>25</v>
      </c>
      <c r="F36" s="236"/>
      <c r="H36" s="133" t="s">
        <v>104</v>
      </c>
      <c r="I36" s="243">
        <v>0</v>
      </c>
    </row>
    <row r="37" spans="1:10" thickBot="1" x14ac:dyDescent="0.25">
      <c r="A37" s="274" t="s">
        <v>234</v>
      </c>
      <c r="B37" s="215">
        <v>1</v>
      </c>
      <c r="C37" s="275" t="s">
        <v>26</v>
      </c>
      <c r="D37" s="276">
        <f>IFERROR(VLOOKUP(A37,Lists!$A:$N,4,0),0)</f>
        <v>1.04986030390625</v>
      </c>
      <c r="E37" s="277">
        <f>IF(ISERROR(B37*D37),0,B37*D37)</f>
        <v>1.04986030390625</v>
      </c>
      <c r="F37" s="236"/>
      <c r="G37" s="132"/>
      <c r="H37" s="136" t="s">
        <v>105</v>
      </c>
      <c r="I37" s="244">
        <v>60</v>
      </c>
      <c r="J37" s="112"/>
    </row>
    <row r="38" spans="1:10" thickBot="1" x14ac:dyDescent="0.25">
      <c r="A38" s="212" t="s">
        <v>347</v>
      </c>
      <c r="B38" s="213">
        <v>1</v>
      </c>
      <c r="C38" s="272" t="s">
        <v>26</v>
      </c>
      <c r="D38" s="134">
        <f>IFERROR(VLOOKUP(A38,Lists!$A:$N,4,0),0)</f>
        <v>1.1829411875</v>
      </c>
      <c r="E38" s="135">
        <f t="shared" ref="E38:E43" si="2">IF(ISERROR(B38*D38),0,B38*D38)</f>
        <v>1.1829411875</v>
      </c>
      <c r="F38" s="236"/>
      <c r="G38" s="132"/>
      <c r="H38" s="136" t="s">
        <v>106</v>
      </c>
      <c r="I38" s="244">
        <v>5</v>
      </c>
      <c r="J38" s="112"/>
    </row>
    <row r="39" spans="1:10" thickBot="1" x14ac:dyDescent="0.25">
      <c r="A39" s="212" t="s">
        <v>348</v>
      </c>
      <c r="B39" s="213">
        <v>1</v>
      </c>
      <c r="C39" s="272" t="s">
        <v>26</v>
      </c>
      <c r="D39" s="134">
        <f>IFERROR(VLOOKUP(A39,Lists!$A:$N,4,0),0)</f>
        <v>0.59147059375</v>
      </c>
      <c r="E39" s="135">
        <f t="shared" si="2"/>
        <v>0.59147059375</v>
      </c>
      <c r="F39" s="236"/>
      <c r="G39" s="132"/>
      <c r="H39" s="136" t="s">
        <v>45</v>
      </c>
      <c r="I39" s="137" t="s">
        <v>79</v>
      </c>
      <c r="J39" s="112"/>
    </row>
    <row r="40" spans="1:10" thickBot="1" x14ac:dyDescent="0.25">
      <c r="A40" s="212" t="s">
        <v>336</v>
      </c>
      <c r="B40" s="213">
        <v>1</v>
      </c>
      <c r="C40" s="272" t="s">
        <v>26</v>
      </c>
      <c r="D40" s="134">
        <f>IFERROR(VLOOKUP(A40,Lists!$A:$N,4,0),0)</f>
        <v>6.25E-2</v>
      </c>
      <c r="E40" s="135">
        <f t="shared" si="2"/>
        <v>6.25E-2</v>
      </c>
      <c r="F40" s="236"/>
      <c r="G40" s="132"/>
      <c r="H40" s="136" t="s">
        <v>46</v>
      </c>
      <c r="I40" s="137" t="s">
        <v>357</v>
      </c>
      <c r="J40" s="112"/>
    </row>
    <row r="41" spans="1:10" thickBot="1" x14ac:dyDescent="0.25">
      <c r="A41" s="212" t="s">
        <v>204</v>
      </c>
      <c r="B41" s="213">
        <v>0</v>
      </c>
      <c r="C41" s="272" t="s">
        <v>26</v>
      </c>
      <c r="D41" s="134">
        <f>IFERROR(VLOOKUP(A41,Lists!$A:$N,4,0),0)</f>
        <v>0</v>
      </c>
      <c r="E41" s="135">
        <f t="shared" si="2"/>
        <v>0</v>
      </c>
      <c r="F41" s="236"/>
      <c r="G41" s="132"/>
      <c r="H41" s="136" t="s">
        <v>63</v>
      </c>
      <c r="I41" s="137" t="s">
        <v>44</v>
      </c>
      <c r="J41" s="112"/>
    </row>
    <row r="42" spans="1:10" thickBot="1" x14ac:dyDescent="0.25">
      <c r="A42" s="212" t="s">
        <v>205</v>
      </c>
      <c r="B42" s="213">
        <v>0</v>
      </c>
      <c r="C42" s="272" t="s">
        <v>26</v>
      </c>
      <c r="D42" s="134">
        <f>IFERROR(VLOOKUP(A42,Lists!$A:$N,4,0),0)</f>
        <v>0</v>
      </c>
      <c r="E42" s="135">
        <f t="shared" si="2"/>
        <v>0</v>
      </c>
      <c r="F42" s="236"/>
      <c r="G42" s="132"/>
      <c r="H42" s="138" t="s">
        <v>84</v>
      </c>
      <c r="I42" s="139" t="s">
        <v>195</v>
      </c>
      <c r="J42" s="112"/>
    </row>
    <row r="43" spans="1:10" thickBot="1" x14ac:dyDescent="0.25">
      <c r="A43" s="212" t="s">
        <v>206</v>
      </c>
      <c r="B43" s="213">
        <v>0</v>
      </c>
      <c r="C43" s="272" t="s">
        <v>27</v>
      </c>
      <c r="D43" s="134">
        <f>IFERROR(VLOOKUP(A43,Lists!$A:$N,4,0),0)</f>
        <v>0</v>
      </c>
      <c r="E43" s="135">
        <f t="shared" si="2"/>
        <v>0</v>
      </c>
      <c r="F43" s="238"/>
      <c r="G43" s="132"/>
      <c r="H43" s="140"/>
      <c r="I43" s="142"/>
      <c r="J43" s="112"/>
    </row>
    <row r="44" spans="1:10" thickBot="1" x14ac:dyDescent="0.25">
      <c r="A44" s="278" t="s">
        <v>207</v>
      </c>
      <c r="B44" s="214">
        <v>0</v>
      </c>
      <c r="C44" s="273" t="s">
        <v>27</v>
      </c>
      <c r="D44" s="279">
        <f>IFERROR(VLOOKUP(A44,Lists!$A:$N,4,0),0)</f>
        <v>0</v>
      </c>
      <c r="E44" s="141">
        <f>IF(ISERROR(B44*D44),0,B44*D44)</f>
        <v>0</v>
      </c>
      <c r="F44" s="238"/>
      <c r="G44" s="132"/>
      <c r="H44" s="140"/>
      <c r="I44" s="142"/>
      <c r="J44" s="112"/>
    </row>
    <row r="45" spans="1:10" ht="16.5" thickBot="1" x14ac:dyDescent="0.25">
      <c r="A45" s="163"/>
      <c r="B45" s="117"/>
      <c r="C45" s="144"/>
      <c r="D45" s="145" t="s">
        <v>30</v>
      </c>
      <c r="E45" s="146">
        <f>SUM(IF(ISNA(E37),0,E37),IF(ISNA(E38),0,E38),IF(ISNA(E39),0,E39))</f>
        <v>2.8242720851562502</v>
      </c>
      <c r="F45" s="167">
        <f>IFERROR(E45/E47,0)</f>
        <v>0.23535600709635418</v>
      </c>
      <c r="G45" s="147"/>
      <c r="H45" s="113"/>
      <c r="I45" s="164"/>
      <c r="J45" s="112"/>
    </row>
    <row r="46" spans="1:10" ht="16.5" thickBot="1" x14ac:dyDescent="0.25">
      <c r="A46" s="143"/>
      <c r="B46" s="118"/>
      <c r="C46" s="144"/>
      <c r="D46" s="153" t="s">
        <v>107</v>
      </c>
      <c r="E46" s="154">
        <f>SUM(E37:E44)</f>
        <v>2.8867720851562502</v>
      </c>
      <c r="F46" s="167">
        <f>IFERROR(E46/E47,0)</f>
        <v>0.24056434042968752</v>
      </c>
      <c r="G46" s="147"/>
      <c r="H46" s="282"/>
      <c r="I46" s="284" t="s">
        <v>361</v>
      </c>
      <c r="J46" s="284" t="s">
        <v>363</v>
      </c>
    </row>
    <row r="47" spans="1:10" ht="18.75" thickBot="1" x14ac:dyDescent="0.25">
      <c r="A47" s="165"/>
      <c r="B47" s="166"/>
      <c r="C47" s="152"/>
      <c r="D47" s="156" t="s">
        <v>108</v>
      </c>
      <c r="E47" s="216">
        <v>12</v>
      </c>
      <c r="F47" s="239"/>
      <c r="G47" s="147"/>
      <c r="H47" s="281" t="s">
        <v>362</v>
      </c>
      <c r="I47" s="286">
        <v>0.1273</v>
      </c>
      <c r="J47" s="154">
        <f>E46/I47</f>
        <v>22.676921328800081</v>
      </c>
    </row>
    <row r="48" spans="1:10" ht="18.75" thickBot="1" x14ac:dyDescent="0.25">
      <c r="A48" s="150"/>
      <c r="C48" s="152"/>
      <c r="D48" s="156" t="s">
        <v>43</v>
      </c>
      <c r="E48" s="157">
        <f>E47-E46</f>
        <v>9.1132279148437494</v>
      </c>
      <c r="F48" s="236"/>
      <c r="H48" s="113"/>
      <c r="I48" s="164"/>
    </row>
    <row r="49" spans="1:10" ht="18.75" thickBot="1" x14ac:dyDescent="0.25">
      <c r="C49" s="152"/>
      <c r="D49" s="156" t="s">
        <v>181</v>
      </c>
      <c r="E49" s="247">
        <f>IFERROR(ROUNDUP(E47/I37,2),0)</f>
        <v>0.2</v>
      </c>
      <c r="F49" s="236"/>
      <c r="H49" s="113"/>
      <c r="I49" s="164"/>
    </row>
    <row r="50" spans="1:10" ht="18.75" thickBot="1" x14ac:dyDescent="0.25">
      <c r="C50" s="152"/>
      <c r="D50" s="245"/>
      <c r="E50" s="246"/>
      <c r="F50" s="236"/>
      <c r="H50" s="113"/>
      <c r="I50" s="164"/>
    </row>
    <row r="51" spans="1:10" ht="18.75" thickBot="1" x14ac:dyDescent="0.25">
      <c r="A51" s="161" t="s">
        <v>353</v>
      </c>
      <c r="B51" s="123"/>
      <c r="C51" s="123"/>
      <c r="D51" s="162"/>
      <c r="E51" s="126"/>
      <c r="H51" s="126"/>
      <c r="I51" s="127"/>
    </row>
    <row r="52" spans="1:10" ht="16.5" thickBot="1" x14ac:dyDescent="0.25">
      <c r="A52" s="128"/>
      <c r="B52" s="129" t="s">
        <v>22</v>
      </c>
      <c r="C52" s="129" t="s">
        <v>23</v>
      </c>
      <c r="D52" s="130" t="s">
        <v>24</v>
      </c>
      <c r="E52" s="131" t="s">
        <v>25</v>
      </c>
      <c r="F52" s="236"/>
      <c r="H52" s="133" t="s">
        <v>104</v>
      </c>
      <c r="I52" s="243">
        <v>15</v>
      </c>
    </row>
    <row r="53" spans="1:10" thickBot="1" x14ac:dyDescent="0.25">
      <c r="A53" s="274" t="s">
        <v>233</v>
      </c>
      <c r="B53" s="215">
        <v>2</v>
      </c>
      <c r="C53" s="275" t="s">
        <v>26</v>
      </c>
      <c r="D53" s="276">
        <f>IFERROR(VLOOKUP(A53,Lists!$A:$N,4,0),0)</f>
        <v>0.73933824218749999</v>
      </c>
      <c r="E53" s="277">
        <f>IF(ISERROR(B53*D53),0,B53*D53)</f>
        <v>1.478676484375</v>
      </c>
      <c r="F53" s="236"/>
      <c r="G53" s="132"/>
      <c r="H53" s="136" t="s">
        <v>105</v>
      </c>
      <c r="I53" s="244">
        <v>180</v>
      </c>
      <c r="J53" s="112"/>
    </row>
    <row r="54" spans="1:10" thickBot="1" x14ac:dyDescent="0.25">
      <c r="A54" s="212" t="s">
        <v>350</v>
      </c>
      <c r="B54" s="213">
        <v>1</v>
      </c>
      <c r="C54" s="272" t="s">
        <v>26</v>
      </c>
      <c r="D54" s="134">
        <f>IFERROR(VLOOKUP(A54,Lists!$A:$N,4,0),0)</f>
        <v>0.23658823749999999</v>
      </c>
      <c r="E54" s="135">
        <f t="shared" ref="E54:E59" si="3">IF(ISERROR(B54*D54),0,B54*D54)</f>
        <v>0.23658823749999999</v>
      </c>
      <c r="F54" s="236"/>
      <c r="G54" s="132"/>
      <c r="H54" s="136" t="s">
        <v>106</v>
      </c>
      <c r="I54" s="244">
        <v>15</v>
      </c>
      <c r="J54" s="112"/>
    </row>
    <row r="55" spans="1:10" thickBot="1" x14ac:dyDescent="0.25">
      <c r="A55" s="212" t="s">
        <v>320</v>
      </c>
      <c r="B55" s="213">
        <v>0.5</v>
      </c>
      <c r="C55" s="272" t="s">
        <v>26</v>
      </c>
      <c r="D55" s="134">
        <f>IFERROR(VLOOKUP(A55,Lists!$A:$N,4,0),0)</f>
        <v>8.8720589062499994E-2</v>
      </c>
      <c r="E55" s="135">
        <f t="shared" si="3"/>
        <v>4.4360294531249997E-2</v>
      </c>
      <c r="F55" s="236"/>
      <c r="G55" s="132"/>
      <c r="H55" s="136" t="s">
        <v>45</v>
      </c>
      <c r="I55" s="137" t="s">
        <v>48</v>
      </c>
      <c r="J55" s="112"/>
    </row>
    <row r="56" spans="1:10" thickBot="1" x14ac:dyDescent="0.25">
      <c r="A56" s="212" t="s">
        <v>315</v>
      </c>
      <c r="B56" s="213">
        <v>0.5</v>
      </c>
      <c r="C56" s="272" t="s">
        <v>26</v>
      </c>
      <c r="D56" s="134">
        <f>IFERROR(VLOOKUP(A56,Lists!$A:$N,4,0),0)</f>
        <v>0.35488235624999998</v>
      </c>
      <c r="E56" s="135">
        <f t="shared" si="3"/>
        <v>0.17744117812499999</v>
      </c>
      <c r="F56" s="236"/>
      <c r="G56" s="132"/>
      <c r="H56" s="136" t="s">
        <v>46</v>
      </c>
      <c r="I56" s="137" t="s">
        <v>49</v>
      </c>
      <c r="J56" s="112"/>
    </row>
    <row r="57" spans="1:10" thickBot="1" x14ac:dyDescent="0.25">
      <c r="A57" s="212" t="s">
        <v>351</v>
      </c>
      <c r="B57" s="213">
        <v>1</v>
      </c>
      <c r="C57" s="272" t="s">
        <v>26</v>
      </c>
      <c r="D57" s="134">
        <f>IFERROR(VLOOKUP(A57,Lists!$A:$N,4,0),0)</f>
        <v>0.25</v>
      </c>
      <c r="E57" s="135">
        <f t="shared" si="3"/>
        <v>0.25</v>
      </c>
      <c r="F57" s="236"/>
      <c r="G57" s="132"/>
      <c r="H57" s="136" t="s">
        <v>63</v>
      </c>
      <c r="I57" s="137" t="s">
        <v>44</v>
      </c>
      <c r="J57" s="112"/>
    </row>
    <row r="58" spans="1:10" thickBot="1" x14ac:dyDescent="0.25">
      <c r="A58" s="212" t="s">
        <v>354</v>
      </c>
      <c r="B58" s="213">
        <v>1</v>
      </c>
      <c r="C58" s="272" t="s">
        <v>26</v>
      </c>
      <c r="D58" s="134">
        <f>IFERROR(VLOOKUP(A58,Lists!$A:$N,4,0),0)</f>
        <v>0</v>
      </c>
      <c r="E58" s="135">
        <f t="shared" si="3"/>
        <v>0</v>
      </c>
      <c r="F58" s="236"/>
      <c r="G58" s="132"/>
      <c r="H58" s="138" t="s">
        <v>84</v>
      </c>
      <c r="I58" s="139" t="s">
        <v>355</v>
      </c>
      <c r="J58" s="112"/>
    </row>
    <row r="59" spans="1:10" thickBot="1" x14ac:dyDescent="0.25">
      <c r="A59" s="212" t="s">
        <v>336</v>
      </c>
      <c r="B59" s="213">
        <v>1</v>
      </c>
      <c r="C59" s="272" t="s">
        <v>27</v>
      </c>
      <c r="D59" s="134">
        <f>IFERROR(VLOOKUP(A59,Lists!$A:$N,4,0),0)</f>
        <v>6.25E-2</v>
      </c>
      <c r="E59" s="135">
        <f t="shared" si="3"/>
        <v>6.25E-2</v>
      </c>
      <c r="F59" s="238"/>
      <c r="G59" s="132"/>
      <c r="H59" s="140"/>
      <c r="I59" s="142"/>
      <c r="J59" s="112"/>
    </row>
    <row r="60" spans="1:10" thickBot="1" x14ac:dyDescent="0.25">
      <c r="A60" s="278" t="s">
        <v>207</v>
      </c>
      <c r="B60" s="214">
        <v>0</v>
      </c>
      <c r="C60" s="273" t="s">
        <v>27</v>
      </c>
      <c r="D60" s="279">
        <f>IFERROR(VLOOKUP(A60,Lists!$A:$N,4,0),0)</f>
        <v>0</v>
      </c>
      <c r="E60" s="141">
        <f>IF(ISERROR(B60*D60),0,B60*D60)</f>
        <v>0</v>
      </c>
      <c r="F60" s="238"/>
      <c r="G60" s="132"/>
      <c r="H60" s="140"/>
      <c r="I60" s="142"/>
      <c r="J60" s="112"/>
    </row>
    <row r="61" spans="1:10" ht="16.5" thickBot="1" x14ac:dyDescent="0.25">
      <c r="A61" s="163"/>
      <c r="B61" s="117"/>
      <c r="C61" s="168"/>
      <c r="D61" s="145" t="s">
        <v>30</v>
      </c>
      <c r="E61" s="146">
        <f>SUM(IF(ISNA(E53),0,E53),IF(ISNA(E54),0,E54),IF(ISNA(E55),0,E55))</f>
        <v>1.7596250164062499</v>
      </c>
      <c r="F61" s="167">
        <f>IFERROR(E61/E63,0)</f>
        <v>0.14663541803385416</v>
      </c>
      <c r="G61" s="147"/>
      <c r="H61" s="113"/>
      <c r="I61" s="164"/>
      <c r="J61" s="112"/>
    </row>
    <row r="62" spans="1:10" ht="16.5" thickBot="1" x14ac:dyDescent="0.25">
      <c r="A62" s="143"/>
      <c r="B62" s="118"/>
      <c r="C62" s="144"/>
      <c r="D62" s="153" t="s">
        <v>107</v>
      </c>
      <c r="E62" s="154">
        <f>SUM(E53:E60)</f>
        <v>2.24956619453125</v>
      </c>
      <c r="F62" s="167">
        <f>IFERROR(E62/E63,0)</f>
        <v>0.18746384954427084</v>
      </c>
      <c r="G62" s="147"/>
      <c r="H62" s="282"/>
      <c r="I62" s="284" t="s">
        <v>361</v>
      </c>
      <c r="J62" s="284" t="s">
        <v>363</v>
      </c>
    </row>
    <row r="63" spans="1:10" ht="18.75" thickBot="1" x14ac:dyDescent="0.25">
      <c r="A63" s="165"/>
      <c r="B63" s="166"/>
      <c r="C63" s="152"/>
      <c r="D63" s="156" t="s">
        <v>108</v>
      </c>
      <c r="E63" s="216">
        <v>12</v>
      </c>
      <c r="F63" s="239"/>
      <c r="G63" s="147"/>
      <c r="H63" s="281" t="s">
        <v>362</v>
      </c>
      <c r="I63" s="286">
        <v>0.1273</v>
      </c>
      <c r="J63" s="154">
        <f>E62/I63</f>
        <v>17.671376233552632</v>
      </c>
    </row>
    <row r="64" spans="1:10" ht="18.75" thickBot="1" x14ac:dyDescent="0.25">
      <c r="A64" s="150"/>
      <c r="C64" s="152"/>
      <c r="D64" s="156" t="s">
        <v>43</v>
      </c>
      <c r="E64" s="157">
        <f>E63-E62</f>
        <v>9.7504338054687505</v>
      </c>
      <c r="F64" s="236"/>
      <c r="H64" s="113"/>
      <c r="I64" s="164"/>
    </row>
    <row r="65" spans="1:10" ht="18.75" thickBot="1" x14ac:dyDescent="0.25">
      <c r="C65" s="152"/>
      <c r="D65" s="156" t="s">
        <v>181</v>
      </c>
      <c r="E65" s="247">
        <f>IFERROR(ROUNDUP(E63/I53,2),0)</f>
        <v>6.9999999999999993E-2</v>
      </c>
      <c r="F65" s="236"/>
    </row>
    <row r="66" spans="1:10" ht="18.75" thickBot="1" x14ac:dyDescent="0.25">
      <c r="A66" s="126"/>
      <c r="D66" s="159"/>
      <c r="E66" s="160"/>
    </row>
    <row r="67" spans="1:10" ht="18.75" thickBot="1" x14ac:dyDescent="0.25">
      <c r="A67" s="161" t="s">
        <v>356</v>
      </c>
      <c r="B67" s="123"/>
      <c r="C67" s="123"/>
      <c r="D67" s="162"/>
      <c r="E67" s="126"/>
      <c r="H67" s="126"/>
      <c r="I67" s="127"/>
    </row>
    <row r="68" spans="1:10" ht="16.5" thickBot="1" x14ac:dyDescent="0.25">
      <c r="A68" s="128"/>
      <c r="B68" s="129" t="s">
        <v>22</v>
      </c>
      <c r="C68" s="129" t="s">
        <v>23</v>
      </c>
      <c r="D68" s="130" t="s">
        <v>24</v>
      </c>
      <c r="E68" s="131" t="s">
        <v>25</v>
      </c>
      <c r="F68" s="236"/>
      <c r="H68" s="133" t="s">
        <v>104</v>
      </c>
      <c r="I68" s="243">
        <v>5</v>
      </c>
    </row>
    <row r="69" spans="1:10" thickBot="1" x14ac:dyDescent="0.25">
      <c r="A69" s="274" t="s">
        <v>244</v>
      </c>
      <c r="B69" s="215">
        <v>2</v>
      </c>
      <c r="C69" s="275" t="s">
        <v>26</v>
      </c>
      <c r="D69" s="276">
        <f>IFERROR(VLOOKUP(A69,Lists!$A:$N,4,0),0)</f>
        <v>0.88720589062499988</v>
      </c>
      <c r="E69" s="277">
        <f>IF(ISERROR(B69*D69),0,B69*D69)</f>
        <v>1.7744117812499998</v>
      </c>
      <c r="F69" s="236"/>
      <c r="G69" s="132"/>
      <c r="H69" s="136" t="s">
        <v>105</v>
      </c>
      <c r="I69" s="244">
        <v>60</v>
      </c>
      <c r="J69" s="112"/>
    </row>
    <row r="70" spans="1:10" thickBot="1" x14ac:dyDescent="0.25">
      <c r="A70" s="212" t="s">
        <v>320</v>
      </c>
      <c r="B70" s="213">
        <v>0.5</v>
      </c>
      <c r="C70" s="272" t="s">
        <v>26</v>
      </c>
      <c r="D70" s="134">
        <f>IFERROR(VLOOKUP(A70,Lists!$A:$N,4,0),0)</f>
        <v>8.8720589062499994E-2</v>
      </c>
      <c r="E70" s="135">
        <f t="shared" ref="E70:E75" si="4">IF(ISERROR(B70*D70),0,B70*D70)</f>
        <v>4.4360294531249997E-2</v>
      </c>
      <c r="F70" s="236"/>
      <c r="G70" s="132"/>
      <c r="H70" s="136" t="s">
        <v>106</v>
      </c>
      <c r="I70" s="244">
        <v>5</v>
      </c>
      <c r="J70" s="112"/>
    </row>
    <row r="71" spans="1:10" thickBot="1" x14ac:dyDescent="0.25">
      <c r="A71" s="212" t="s">
        <v>329</v>
      </c>
      <c r="B71" s="213">
        <v>0.01</v>
      </c>
      <c r="C71" s="272" t="s">
        <v>26</v>
      </c>
      <c r="D71" s="134">
        <f>IFERROR(VLOOKUP(A71,Lists!$A:$N,4,0),0)</f>
        <v>1.478676484375</v>
      </c>
      <c r="E71" s="135">
        <f t="shared" si="4"/>
        <v>1.478676484375E-2</v>
      </c>
      <c r="F71" s="236"/>
      <c r="G71" s="132"/>
      <c r="H71" s="136" t="s">
        <v>45</v>
      </c>
      <c r="I71" s="137" t="s">
        <v>47</v>
      </c>
      <c r="J71" s="112"/>
    </row>
    <row r="72" spans="1:10" thickBot="1" x14ac:dyDescent="0.25">
      <c r="A72" s="212" t="s">
        <v>336</v>
      </c>
      <c r="B72" s="213">
        <v>1</v>
      </c>
      <c r="C72" s="272" t="s">
        <v>26</v>
      </c>
      <c r="D72" s="134">
        <f>IFERROR(VLOOKUP(A72,Lists!$A:$N,4,0),0)</f>
        <v>6.25E-2</v>
      </c>
      <c r="E72" s="135">
        <f t="shared" si="4"/>
        <v>6.25E-2</v>
      </c>
      <c r="F72" s="236"/>
      <c r="G72" s="132"/>
      <c r="H72" s="136" t="s">
        <v>46</v>
      </c>
      <c r="I72" s="137" t="s">
        <v>357</v>
      </c>
      <c r="J72" s="112"/>
    </row>
    <row r="73" spans="1:10" thickBot="1" x14ac:dyDescent="0.25">
      <c r="A73" s="212" t="s">
        <v>204</v>
      </c>
      <c r="B73" s="213">
        <v>0</v>
      </c>
      <c r="C73" s="272" t="s">
        <v>26</v>
      </c>
      <c r="D73" s="134">
        <f>IFERROR(VLOOKUP(A73,Lists!$A:$N,4,0),0)</f>
        <v>0</v>
      </c>
      <c r="E73" s="135">
        <f t="shared" si="4"/>
        <v>0</v>
      </c>
      <c r="F73" s="236"/>
      <c r="G73" s="132"/>
      <c r="H73" s="136" t="s">
        <v>63</v>
      </c>
      <c r="I73" s="137" t="s">
        <v>110</v>
      </c>
      <c r="J73" s="112"/>
    </row>
    <row r="74" spans="1:10" thickBot="1" x14ac:dyDescent="0.25">
      <c r="A74" s="212" t="s">
        <v>205</v>
      </c>
      <c r="B74" s="213">
        <v>0</v>
      </c>
      <c r="C74" s="272" t="s">
        <v>26</v>
      </c>
      <c r="D74" s="134">
        <f>IFERROR(VLOOKUP(A74,Lists!$A:$N,4,0),0)</f>
        <v>0</v>
      </c>
      <c r="E74" s="135">
        <f t="shared" si="4"/>
        <v>0</v>
      </c>
      <c r="F74" s="236"/>
      <c r="G74" s="132"/>
      <c r="H74" s="138" t="s">
        <v>84</v>
      </c>
      <c r="I74" s="139"/>
      <c r="J74" s="112"/>
    </row>
    <row r="75" spans="1:10" thickBot="1" x14ac:dyDescent="0.25">
      <c r="A75" s="212" t="s">
        <v>206</v>
      </c>
      <c r="B75" s="213">
        <v>0</v>
      </c>
      <c r="C75" s="272" t="s">
        <v>27</v>
      </c>
      <c r="D75" s="134">
        <f>IFERROR(VLOOKUP(A75,Lists!$A:$N,4,0),0)</f>
        <v>0</v>
      </c>
      <c r="E75" s="135">
        <f t="shared" si="4"/>
        <v>0</v>
      </c>
      <c r="F75" s="238"/>
      <c r="G75" s="132"/>
      <c r="H75" s="140"/>
      <c r="I75" s="142"/>
      <c r="J75" s="112"/>
    </row>
    <row r="76" spans="1:10" thickBot="1" x14ac:dyDescent="0.25">
      <c r="A76" s="278" t="s">
        <v>207</v>
      </c>
      <c r="B76" s="214">
        <v>0</v>
      </c>
      <c r="C76" s="273" t="s">
        <v>27</v>
      </c>
      <c r="D76" s="279">
        <f>IFERROR(VLOOKUP(A76,Lists!$A:$N,4,0),0)</f>
        <v>0</v>
      </c>
      <c r="E76" s="141">
        <f>IF(ISERROR(B76*D76),0,B76*D76)</f>
        <v>0</v>
      </c>
      <c r="F76" s="238"/>
      <c r="G76" s="132"/>
      <c r="H76" s="140"/>
      <c r="I76" s="142"/>
      <c r="J76" s="112"/>
    </row>
    <row r="77" spans="1:10" ht="16.5" thickBot="1" x14ac:dyDescent="0.25">
      <c r="A77" s="163"/>
      <c r="B77" s="117"/>
      <c r="C77" s="168"/>
      <c r="D77" s="145" t="s">
        <v>30</v>
      </c>
      <c r="E77" s="146">
        <f>SUM(IF(ISNA(E69),0,E69),IF(ISNA(E70),0,E70),IF(ISNA(E71),0,E71))</f>
        <v>1.8335588406249999</v>
      </c>
      <c r="F77" s="167">
        <f>IFERROR(E77/E79,0)</f>
        <v>0.15279657005208333</v>
      </c>
      <c r="G77" s="147"/>
      <c r="H77" s="113"/>
      <c r="I77" s="164"/>
      <c r="J77" s="112"/>
    </row>
    <row r="78" spans="1:10" ht="16.5" thickBot="1" x14ac:dyDescent="0.25">
      <c r="A78" s="143"/>
      <c r="B78" s="118"/>
      <c r="C78" s="144"/>
      <c r="D78" s="153" t="s">
        <v>107</v>
      </c>
      <c r="E78" s="154">
        <f>SUM(E69:E76)</f>
        <v>1.8960588406249999</v>
      </c>
      <c r="F78" s="167">
        <f>IFERROR(E78/E79,0)</f>
        <v>0.15800490338541665</v>
      </c>
      <c r="G78" s="147"/>
      <c r="H78" s="282"/>
      <c r="I78" s="284" t="s">
        <v>361</v>
      </c>
      <c r="J78" s="284" t="s">
        <v>363</v>
      </c>
    </row>
    <row r="79" spans="1:10" ht="18.75" thickBot="1" x14ac:dyDescent="0.25">
      <c r="A79" s="165"/>
      <c r="B79" s="166"/>
      <c r="C79" s="152"/>
      <c r="D79" s="156" t="s">
        <v>108</v>
      </c>
      <c r="E79" s="216">
        <v>12</v>
      </c>
      <c r="F79" s="239"/>
      <c r="G79" s="147"/>
      <c r="H79" s="281" t="s">
        <v>362</v>
      </c>
      <c r="I79" s="286">
        <v>0.1273</v>
      </c>
      <c r="J79" s="154">
        <f>E78/I79</f>
        <v>14.894413516300078</v>
      </c>
    </row>
    <row r="80" spans="1:10" ht="18.75" thickBot="1" x14ac:dyDescent="0.25">
      <c r="A80" s="150"/>
      <c r="C80" s="152"/>
      <c r="D80" s="156" t="s">
        <v>43</v>
      </c>
      <c r="E80" s="157">
        <f>E79-E78</f>
        <v>10.103941159375001</v>
      </c>
      <c r="F80" s="236"/>
    </row>
    <row r="81" spans="1:10" ht="18.75" thickBot="1" x14ac:dyDescent="0.25">
      <c r="C81" s="152"/>
      <c r="D81" s="156" t="s">
        <v>181</v>
      </c>
      <c r="E81" s="247">
        <f>IFERROR(ROUNDUP(E79/I69,2),0)</f>
        <v>0.2</v>
      </c>
      <c r="F81" s="236"/>
    </row>
    <row r="82" spans="1:10" ht="18.75" thickBot="1" x14ac:dyDescent="0.25">
      <c r="A82" s="126"/>
      <c r="D82" s="159"/>
      <c r="E82" s="160"/>
    </row>
    <row r="83" spans="1:10" ht="18.75" thickBot="1" x14ac:dyDescent="0.25">
      <c r="A83" s="161" t="s">
        <v>358</v>
      </c>
      <c r="B83" s="123"/>
      <c r="C83" s="123"/>
      <c r="D83" s="162"/>
      <c r="E83" s="126"/>
      <c r="H83" s="126"/>
      <c r="I83" s="127"/>
    </row>
    <row r="84" spans="1:10" ht="16.5" thickBot="1" x14ac:dyDescent="0.25">
      <c r="A84" s="128"/>
      <c r="B84" s="129" t="s">
        <v>22</v>
      </c>
      <c r="C84" s="129" t="s">
        <v>23</v>
      </c>
      <c r="D84" s="130" t="s">
        <v>24</v>
      </c>
      <c r="E84" s="131" t="s">
        <v>25</v>
      </c>
      <c r="F84" s="236"/>
      <c r="H84" s="133" t="s">
        <v>104</v>
      </c>
      <c r="I84" s="243">
        <v>0</v>
      </c>
    </row>
    <row r="85" spans="1:10" thickBot="1" x14ac:dyDescent="0.25">
      <c r="A85" s="274" t="s">
        <v>233</v>
      </c>
      <c r="B85" s="215">
        <v>2</v>
      </c>
      <c r="C85" s="275" t="s">
        <v>26</v>
      </c>
      <c r="D85" s="276">
        <f>IFERROR(VLOOKUP(A85,Lists!$A:$N,4,0),0)</f>
        <v>0.73933824218749999</v>
      </c>
      <c r="E85" s="277">
        <f>IF(ISERROR(B85*D85),0,B85*D85)</f>
        <v>1.478676484375</v>
      </c>
      <c r="F85" s="236"/>
      <c r="G85" s="132"/>
      <c r="H85" s="136" t="s">
        <v>105</v>
      </c>
      <c r="I85" s="244">
        <v>45</v>
      </c>
      <c r="J85" s="112"/>
    </row>
    <row r="86" spans="1:10" thickBot="1" x14ac:dyDescent="0.25">
      <c r="A86" s="212" t="s">
        <v>314</v>
      </c>
      <c r="B86" s="213">
        <v>1</v>
      </c>
      <c r="C86" s="272" t="s">
        <v>26</v>
      </c>
      <c r="D86" s="134">
        <f>IFERROR(VLOOKUP(A86,Lists!$A:$N,4,0),0)</f>
        <v>0.35488235624999998</v>
      </c>
      <c r="E86" s="135">
        <f t="shared" ref="E86:E91" si="5">IF(ISERROR(B86*D86),0,B86*D86)</f>
        <v>0.35488235624999998</v>
      </c>
      <c r="F86" s="236"/>
      <c r="G86" s="132"/>
      <c r="H86" s="136" t="s">
        <v>106</v>
      </c>
      <c r="I86" s="244">
        <v>10</v>
      </c>
      <c r="J86" s="112"/>
    </row>
    <row r="87" spans="1:10" thickBot="1" x14ac:dyDescent="0.25">
      <c r="A87" s="212" t="s">
        <v>333</v>
      </c>
      <c r="B87" s="213">
        <v>1</v>
      </c>
      <c r="C87" s="272" t="s">
        <v>26</v>
      </c>
      <c r="D87" s="134">
        <f>IFERROR(VLOOKUP(A87,Lists!$A:$N,4,0),0)</f>
        <v>7.4999999999999997E-2</v>
      </c>
      <c r="E87" s="135">
        <f t="shared" si="5"/>
        <v>7.4999999999999997E-2</v>
      </c>
      <c r="F87" s="236"/>
      <c r="G87" s="132"/>
      <c r="H87" s="136" t="s">
        <v>45</v>
      </c>
      <c r="I87" s="137" t="s">
        <v>79</v>
      </c>
      <c r="J87" s="112"/>
    </row>
    <row r="88" spans="1:10" thickBot="1" x14ac:dyDescent="0.25">
      <c r="A88" s="212" t="s">
        <v>320</v>
      </c>
      <c r="B88" s="213">
        <v>1</v>
      </c>
      <c r="C88" s="272" t="s">
        <v>26</v>
      </c>
      <c r="D88" s="134">
        <f>IFERROR(VLOOKUP(A88,Lists!$A:$N,4,0),0)</f>
        <v>8.8720589062499994E-2</v>
      </c>
      <c r="E88" s="135">
        <f t="shared" si="5"/>
        <v>8.8720589062499994E-2</v>
      </c>
      <c r="F88" s="236"/>
      <c r="G88" s="132"/>
      <c r="H88" s="136" t="s">
        <v>46</v>
      </c>
      <c r="I88" s="137" t="s">
        <v>49</v>
      </c>
      <c r="J88" s="112"/>
    </row>
    <row r="89" spans="1:10" thickBot="1" x14ac:dyDescent="0.25">
      <c r="A89" s="212" t="s">
        <v>204</v>
      </c>
      <c r="B89" s="213">
        <v>0</v>
      </c>
      <c r="C89" s="272" t="s">
        <v>26</v>
      </c>
      <c r="D89" s="134">
        <f>IFERROR(VLOOKUP(A89,Lists!$A:$N,4,0),0)</f>
        <v>0</v>
      </c>
      <c r="E89" s="135">
        <f t="shared" si="5"/>
        <v>0</v>
      </c>
      <c r="F89" s="236"/>
      <c r="G89" s="132"/>
      <c r="H89" s="136" t="s">
        <v>63</v>
      </c>
      <c r="I89" s="137" t="s">
        <v>44</v>
      </c>
      <c r="J89" s="112"/>
    </row>
    <row r="90" spans="1:10" thickBot="1" x14ac:dyDescent="0.25">
      <c r="A90" s="212" t="s">
        <v>205</v>
      </c>
      <c r="B90" s="213">
        <v>0</v>
      </c>
      <c r="C90" s="272" t="s">
        <v>26</v>
      </c>
      <c r="D90" s="134">
        <f>IFERROR(VLOOKUP(A90,Lists!$A:$N,4,0),0)</f>
        <v>0</v>
      </c>
      <c r="E90" s="135">
        <f t="shared" si="5"/>
        <v>0</v>
      </c>
      <c r="F90" s="236"/>
      <c r="G90" s="132"/>
      <c r="H90" s="138" t="s">
        <v>84</v>
      </c>
      <c r="I90" s="139" t="s">
        <v>359</v>
      </c>
      <c r="J90" s="112"/>
    </row>
    <row r="91" spans="1:10" thickBot="1" x14ac:dyDescent="0.25">
      <c r="A91" s="212" t="s">
        <v>206</v>
      </c>
      <c r="B91" s="213">
        <v>0</v>
      </c>
      <c r="C91" s="272" t="s">
        <v>27</v>
      </c>
      <c r="D91" s="134">
        <f>IFERROR(VLOOKUP(A91,Lists!$A:$N,4,0),0)</f>
        <v>0</v>
      </c>
      <c r="E91" s="135">
        <f t="shared" si="5"/>
        <v>0</v>
      </c>
      <c r="F91" s="238"/>
      <c r="G91" s="132"/>
      <c r="H91" s="140"/>
      <c r="I91" s="142"/>
      <c r="J91" s="112"/>
    </row>
    <row r="92" spans="1:10" thickBot="1" x14ac:dyDescent="0.25">
      <c r="A92" s="278" t="s">
        <v>207</v>
      </c>
      <c r="B92" s="214">
        <v>0</v>
      </c>
      <c r="C92" s="273" t="s">
        <v>27</v>
      </c>
      <c r="D92" s="279">
        <f>IFERROR(VLOOKUP(A92,Lists!$A:$N,4,0),0)</f>
        <v>0</v>
      </c>
      <c r="E92" s="141">
        <f>IF(ISERROR(B92*D92),0,B92*D92)</f>
        <v>0</v>
      </c>
      <c r="F92" s="238"/>
      <c r="G92" s="132"/>
      <c r="H92" s="140"/>
      <c r="I92" s="142"/>
      <c r="J92" s="112"/>
    </row>
    <row r="93" spans="1:10" ht="16.5" thickBot="1" x14ac:dyDescent="0.25">
      <c r="A93" s="163"/>
      <c r="B93" s="117"/>
      <c r="C93" s="168"/>
      <c r="D93" s="145" t="s">
        <v>30</v>
      </c>
      <c r="E93" s="146">
        <f>SUM(IF(ISNA(E85),0,E85),IF(ISNA(E86),0,E86),IF(ISNA(E87),0,E87))</f>
        <v>1.9085588406249998</v>
      </c>
      <c r="F93" s="167">
        <f>IFERROR(E93/E95,0)</f>
        <v>0.15904657005208331</v>
      </c>
      <c r="G93" s="147"/>
      <c r="H93" s="113"/>
      <c r="I93" s="164"/>
      <c r="J93" s="112"/>
    </row>
    <row r="94" spans="1:10" ht="16.5" thickBot="1" x14ac:dyDescent="0.25">
      <c r="A94" s="143"/>
      <c r="B94" s="118"/>
      <c r="C94" s="144"/>
      <c r="D94" s="153" t="s">
        <v>107</v>
      </c>
      <c r="E94" s="154">
        <f>SUM(E85:E92)</f>
        <v>1.9972794296874998</v>
      </c>
      <c r="F94" s="167">
        <f>IFERROR(E94/E95,0)</f>
        <v>0.16643995247395832</v>
      </c>
      <c r="G94" s="147"/>
      <c r="H94" s="282"/>
      <c r="I94" s="284" t="s">
        <v>361</v>
      </c>
      <c r="J94" s="284" t="s">
        <v>363</v>
      </c>
    </row>
    <row r="95" spans="1:10" ht="18.75" thickBot="1" x14ac:dyDescent="0.25">
      <c r="A95" s="165"/>
      <c r="B95" s="166"/>
      <c r="C95" s="152"/>
      <c r="D95" s="156" t="s">
        <v>108</v>
      </c>
      <c r="E95" s="216">
        <v>12</v>
      </c>
      <c r="F95" s="239"/>
      <c r="G95" s="147"/>
      <c r="H95" s="281" t="s">
        <v>362</v>
      </c>
      <c r="I95" s="286">
        <v>0.1273</v>
      </c>
      <c r="J95" s="154">
        <f>E94/I95</f>
        <v>15.689547758739199</v>
      </c>
    </row>
    <row r="96" spans="1:10" ht="18.75" thickBot="1" x14ac:dyDescent="0.25">
      <c r="A96" s="150"/>
      <c r="C96" s="152"/>
      <c r="D96" s="156" t="s">
        <v>43</v>
      </c>
      <c r="E96" s="157">
        <f>E95-E94</f>
        <v>10.0027205703125</v>
      </c>
      <c r="F96" s="236"/>
      <c r="H96" s="113"/>
      <c r="I96" s="164"/>
    </row>
    <row r="97" spans="1:10" ht="18.75" thickBot="1" x14ac:dyDescent="0.25">
      <c r="C97" s="152"/>
      <c r="D97" s="156" t="s">
        <v>181</v>
      </c>
      <c r="E97" s="247">
        <f>IFERROR(ROUNDUP(E95/I85,2),0)</f>
        <v>0.27</v>
      </c>
      <c r="F97" s="236"/>
    </row>
    <row r="98" spans="1:10" ht="18.75" thickBot="1" x14ac:dyDescent="0.25">
      <c r="A98" s="126"/>
      <c r="D98" s="159"/>
      <c r="E98" s="160"/>
    </row>
    <row r="99" spans="1:10" ht="18.75" thickBot="1" x14ac:dyDescent="0.25">
      <c r="A99" s="161" t="s">
        <v>75</v>
      </c>
      <c r="B99" s="123"/>
      <c r="C99" s="123"/>
      <c r="D99" s="162"/>
      <c r="E99" s="126"/>
      <c r="H99" s="126"/>
      <c r="I99" s="127"/>
    </row>
    <row r="100" spans="1:10" ht="16.5" thickBot="1" x14ac:dyDescent="0.25">
      <c r="A100" s="128"/>
      <c r="B100" s="129" t="s">
        <v>22</v>
      </c>
      <c r="C100" s="129" t="s">
        <v>23</v>
      </c>
      <c r="D100" s="130" t="s">
        <v>24</v>
      </c>
      <c r="E100" s="131" t="s">
        <v>25</v>
      </c>
      <c r="F100" s="236"/>
      <c r="H100" s="133" t="s">
        <v>104</v>
      </c>
      <c r="I100" s="243">
        <v>0</v>
      </c>
    </row>
    <row r="101" spans="1:10" thickBot="1" x14ac:dyDescent="0.25">
      <c r="A101" s="274" t="s">
        <v>200</v>
      </c>
      <c r="B101" s="215">
        <v>0</v>
      </c>
      <c r="C101" s="275" t="s">
        <v>26</v>
      </c>
      <c r="D101" s="276">
        <f>IFERROR(VLOOKUP(A101,Lists!$A:$N,4,0),0)</f>
        <v>0</v>
      </c>
      <c r="E101" s="277">
        <f>IF(ISERROR(B101*D101),0,B101*D101)</f>
        <v>0</v>
      </c>
      <c r="F101" s="236"/>
      <c r="G101" s="132"/>
      <c r="H101" s="136" t="s">
        <v>105</v>
      </c>
      <c r="I101" s="244">
        <v>0</v>
      </c>
      <c r="J101" s="112"/>
    </row>
    <row r="102" spans="1:10" thickBot="1" x14ac:dyDescent="0.25">
      <c r="A102" s="212" t="s">
        <v>201</v>
      </c>
      <c r="B102" s="213">
        <v>0</v>
      </c>
      <c r="C102" s="272" t="s">
        <v>26</v>
      </c>
      <c r="D102" s="134">
        <f>IFERROR(VLOOKUP(A102,Lists!$A:$N,4,0),0)</f>
        <v>0</v>
      </c>
      <c r="E102" s="135">
        <f t="shared" ref="E102:E107" si="6">IF(ISERROR(B102*D102),0,B102*D102)</f>
        <v>0</v>
      </c>
      <c r="F102" s="236"/>
      <c r="G102" s="132"/>
      <c r="H102" s="136" t="s">
        <v>106</v>
      </c>
      <c r="I102" s="244">
        <v>0</v>
      </c>
      <c r="J102" s="112"/>
    </row>
    <row r="103" spans="1:10" thickBot="1" x14ac:dyDescent="0.25">
      <c r="A103" s="212" t="s">
        <v>202</v>
      </c>
      <c r="B103" s="213">
        <v>0</v>
      </c>
      <c r="C103" s="272" t="s">
        <v>26</v>
      </c>
      <c r="D103" s="134">
        <f>IFERROR(VLOOKUP(A103,Lists!$A:$N,4,0),0)</f>
        <v>0</v>
      </c>
      <c r="E103" s="135">
        <f t="shared" si="6"/>
        <v>0</v>
      </c>
      <c r="F103" s="236"/>
      <c r="G103" s="132"/>
      <c r="H103" s="136" t="s">
        <v>45</v>
      </c>
      <c r="I103" s="137" t="s">
        <v>64</v>
      </c>
      <c r="J103" s="112"/>
    </row>
    <row r="104" spans="1:10" thickBot="1" x14ac:dyDescent="0.25">
      <c r="A104" s="212" t="s">
        <v>203</v>
      </c>
      <c r="B104" s="213">
        <v>0</v>
      </c>
      <c r="C104" s="272" t="s">
        <v>26</v>
      </c>
      <c r="D104" s="134">
        <f>IFERROR(VLOOKUP(A104,Lists!$A:$N,4,0),0)</f>
        <v>0</v>
      </c>
      <c r="E104" s="135">
        <f t="shared" si="6"/>
        <v>0</v>
      </c>
      <c r="F104" s="236"/>
      <c r="G104" s="132"/>
      <c r="H104" s="136" t="s">
        <v>46</v>
      </c>
      <c r="I104" s="137" t="s">
        <v>64</v>
      </c>
      <c r="J104" s="112"/>
    </row>
    <row r="105" spans="1:10" thickBot="1" x14ac:dyDescent="0.25">
      <c r="A105" s="212" t="s">
        <v>204</v>
      </c>
      <c r="B105" s="213">
        <v>0</v>
      </c>
      <c r="C105" s="272" t="s">
        <v>26</v>
      </c>
      <c r="D105" s="134">
        <f>IFERROR(VLOOKUP(A105,Lists!$A:$N,4,0),0)</f>
        <v>0</v>
      </c>
      <c r="E105" s="135">
        <f t="shared" si="6"/>
        <v>0</v>
      </c>
      <c r="F105" s="236"/>
      <c r="G105" s="132"/>
      <c r="H105" s="136" t="s">
        <v>63</v>
      </c>
      <c r="I105" s="137" t="s">
        <v>64</v>
      </c>
      <c r="J105" s="112"/>
    </row>
    <row r="106" spans="1:10" thickBot="1" x14ac:dyDescent="0.25">
      <c r="A106" s="212" t="s">
        <v>205</v>
      </c>
      <c r="B106" s="213">
        <v>0</v>
      </c>
      <c r="C106" s="272" t="s">
        <v>26</v>
      </c>
      <c r="D106" s="134">
        <f>IFERROR(VLOOKUP(A106,Lists!$A:$N,4,0),0)</f>
        <v>0</v>
      </c>
      <c r="E106" s="135">
        <f t="shared" si="6"/>
        <v>0</v>
      </c>
      <c r="F106" s="236"/>
      <c r="G106" s="132"/>
      <c r="H106" s="138" t="s">
        <v>84</v>
      </c>
      <c r="I106" s="139"/>
      <c r="J106" s="112"/>
    </row>
    <row r="107" spans="1:10" thickBot="1" x14ac:dyDescent="0.25">
      <c r="A107" s="212" t="s">
        <v>206</v>
      </c>
      <c r="B107" s="213">
        <v>0</v>
      </c>
      <c r="C107" s="272" t="s">
        <v>27</v>
      </c>
      <c r="D107" s="134">
        <f>IFERROR(VLOOKUP(A107,Lists!$A:$N,4,0),0)</f>
        <v>0</v>
      </c>
      <c r="E107" s="135">
        <f t="shared" si="6"/>
        <v>0</v>
      </c>
      <c r="F107" s="238"/>
      <c r="G107" s="132"/>
      <c r="H107" s="140"/>
      <c r="I107" s="142"/>
      <c r="J107" s="112"/>
    </row>
    <row r="108" spans="1:10" thickBot="1" x14ac:dyDescent="0.25">
      <c r="A108" s="278" t="s">
        <v>207</v>
      </c>
      <c r="B108" s="214">
        <v>0</v>
      </c>
      <c r="C108" s="273" t="s">
        <v>27</v>
      </c>
      <c r="D108" s="279">
        <f>IFERROR(VLOOKUP(A108,Lists!$A:$N,4,0),0)</f>
        <v>0</v>
      </c>
      <c r="E108" s="141">
        <f>IF(ISERROR(B108*D108),0,B108*D108)</f>
        <v>0</v>
      </c>
      <c r="F108" s="238"/>
      <c r="G108" s="132"/>
      <c r="H108" s="140"/>
      <c r="I108" s="142"/>
      <c r="J108" s="112"/>
    </row>
    <row r="109" spans="1:10" ht="16.5" thickBot="1" x14ac:dyDescent="0.25">
      <c r="A109" s="163"/>
      <c r="B109" s="117"/>
      <c r="C109" s="168"/>
      <c r="D109" s="145" t="s">
        <v>30</v>
      </c>
      <c r="E109" s="146">
        <f>SUM(IF(ISNA(E101),0,E101),IF(ISNA(E102),0,E102),IF(ISNA(E103),0,E103))</f>
        <v>0</v>
      </c>
      <c r="F109" s="167">
        <f>IFERROR(E109/E111,0)</f>
        <v>0</v>
      </c>
      <c r="G109" s="147"/>
      <c r="H109" s="113"/>
      <c r="I109" s="164"/>
      <c r="J109" s="112"/>
    </row>
    <row r="110" spans="1:10" ht="16.5" thickBot="1" x14ac:dyDescent="0.25">
      <c r="A110" s="143"/>
      <c r="B110" s="118"/>
      <c r="C110" s="144"/>
      <c r="D110" s="153" t="s">
        <v>107</v>
      </c>
      <c r="E110" s="154">
        <f>SUM(E101:E108)</f>
        <v>0</v>
      </c>
      <c r="F110" s="167">
        <f>IFERROR(E110/E111,0)</f>
        <v>0</v>
      </c>
      <c r="G110" s="147"/>
      <c r="H110" s="282"/>
      <c r="I110" s="284" t="s">
        <v>361</v>
      </c>
      <c r="J110" s="284" t="s">
        <v>363</v>
      </c>
    </row>
    <row r="111" spans="1:10" ht="18.75" thickBot="1" x14ac:dyDescent="0.25">
      <c r="A111" s="165"/>
      <c r="B111" s="166"/>
      <c r="C111" s="152"/>
      <c r="D111" s="156" t="s">
        <v>108</v>
      </c>
      <c r="E111" s="216">
        <v>0</v>
      </c>
      <c r="F111" s="239"/>
      <c r="G111" s="147"/>
      <c r="H111" s="281" t="s">
        <v>362</v>
      </c>
      <c r="I111" s="286">
        <v>0.1273</v>
      </c>
      <c r="J111" s="154">
        <f>E110/I111</f>
        <v>0</v>
      </c>
    </row>
    <row r="112" spans="1:10" ht="18.75" thickBot="1" x14ac:dyDescent="0.25">
      <c r="A112" s="150"/>
      <c r="C112" s="152"/>
      <c r="D112" s="156" t="s">
        <v>43</v>
      </c>
      <c r="E112" s="157">
        <f>E111-E110</f>
        <v>0</v>
      </c>
      <c r="F112" s="236"/>
    </row>
    <row r="113" spans="1:10" ht="18.75" thickBot="1" x14ac:dyDescent="0.25">
      <c r="C113" s="152"/>
      <c r="D113" s="156" t="s">
        <v>181</v>
      </c>
      <c r="E113" s="247">
        <f>IFERROR(ROUNDUP(E111/I101,2),0)</f>
        <v>0</v>
      </c>
      <c r="F113" s="236"/>
    </row>
    <row r="114" spans="1:10" ht="18.75" thickBot="1" x14ac:dyDescent="0.25">
      <c r="A114" s="126"/>
      <c r="D114" s="159"/>
      <c r="E114" s="160"/>
    </row>
    <row r="115" spans="1:10" ht="18.75" thickBot="1" x14ac:dyDescent="0.25">
      <c r="A115" s="161" t="s">
        <v>76</v>
      </c>
      <c r="B115" s="123"/>
      <c r="C115" s="123"/>
      <c r="D115" s="162"/>
      <c r="E115" s="126"/>
      <c r="H115" s="126"/>
      <c r="I115" s="127"/>
    </row>
    <row r="116" spans="1:10" ht="16.5" thickBot="1" x14ac:dyDescent="0.25">
      <c r="A116" s="128"/>
      <c r="B116" s="129" t="s">
        <v>22</v>
      </c>
      <c r="C116" s="129" t="s">
        <v>23</v>
      </c>
      <c r="D116" s="130" t="s">
        <v>24</v>
      </c>
      <c r="E116" s="131" t="s">
        <v>25</v>
      </c>
      <c r="F116" s="236"/>
      <c r="H116" s="133" t="s">
        <v>104</v>
      </c>
      <c r="I116" s="243">
        <v>0</v>
      </c>
    </row>
    <row r="117" spans="1:10" thickBot="1" x14ac:dyDescent="0.25">
      <c r="A117" s="274" t="s">
        <v>200</v>
      </c>
      <c r="B117" s="215">
        <v>0</v>
      </c>
      <c r="C117" s="275" t="s">
        <v>26</v>
      </c>
      <c r="D117" s="276">
        <f>IFERROR(VLOOKUP(A117,Lists!$A:$N,4,0),0)</f>
        <v>0</v>
      </c>
      <c r="E117" s="277">
        <f>IF(ISERROR(B117*D117),0,B117*D117)</f>
        <v>0</v>
      </c>
      <c r="F117" s="236"/>
      <c r="G117" s="132"/>
      <c r="H117" s="136" t="s">
        <v>105</v>
      </c>
      <c r="I117" s="244">
        <v>0</v>
      </c>
      <c r="J117" s="112"/>
    </row>
    <row r="118" spans="1:10" thickBot="1" x14ac:dyDescent="0.25">
      <c r="A118" s="212" t="s">
        <v>201</v>
      </c>
      <c r="B118" s="213">
        <v>0</v>
      </c>
      <c r="C118" s="272" t="s">
        <v>26</v>
      </c>
      <c r="D118" s="134">
        <f>IFERROR(VLOOKUP(A118,Lists!$A:$N,4,0),0)</f>
        <v>0</v>
      </c>
      <c r="E118" s="135">
        <f t="shared" ref="E118:E123" si="7">IF(ISERROR(B118*D118),0,B118*D118)</f>
        <v>0</v>
      </c>
      <c r="F118" s="236"/>
      <c r="G118" s="132"/>
      <c r="H118" s="136" t="s">
        <v>106</v>
      </c>
      <c r="I118" s="244">
        <v>0</v>
      </c>
      <c r="J118" s="112"/>
    </row>
    <row r="119" spans="1:10" thickBot="1" x14ac:dyDescent="0.25">
      <c r="A119" s="212" t="s">
        <v>202</v>
      </c>
      <c r="B119" s="213">
        <v>0</v>
      </c>
      <c r="C119" s="272" t="s">
        <v>26</v>
      </c>
      <c r="D119" s="134">
        <f>IFERROR(VLOOKUP(A119,Lists!$A:$N,4,0),0)</f>
        <v>0</v>
      </c>
      <c r="E119" s="135">
        <f t="shared" si="7"/>
        <v>0</v>
      </c>
      <c r="F119" s="236"/>
      <c r="G119" s="132"/>
      <c r="H119" s="136" t="s">
        <v>45</v>
      </c>
      <c r="I119" s="137" t="s">
        <v>64</v>
      </c>
      <c r="J119" s="112"/>
    </row>
    <row r="120" spans="1:10" thickBot="1" x14ac:dyDescent="0.25">
      <c r="A120" s="212" t="s">
        <v>203</v>
      </c>
      <c r="B120" s="213">
        <v>0</v>
      </c>
      <c r="C120" s="272" t="s">
        <v>26</v>
      </c>
      <c r="D120" s="134">
        <f>IFERROR(VLOOKUP(A120,Lists!$A:$N,4,0),0)</f>
        <v>0</v>
      </c>
      <c r="E120" s="135">
        <f t="shared" si="7"/>
        <v>0</v>
      </c>
      <c r="F120" s="236"/>
      <c r="G120" s="132"/>
      <c r="H120" s="136" t="s">
        <v>46</v>
      </c>
      <c r="I120" s="137" t="s">
        <v>64</v>
      </c>
      <c r="J120" s="112"/>
    </row>
    <row r="121" spans="1:10" thickBot="1" x14ac:dyDescent="0.25">
      <c r="A121" s="212" t="s">
        <v>204</v>
      </c>
      <c r="B121" s="213">
        <v>0</v>
      </c>
      <c r="C121" s="272" t="s">
        <v>26</v>
      </c>
      <c r="D121" s="134">
        <f>IFERROR(VLOOKUP(A121,Lists!$A:$N,4,0),0)</f>
        <v>0</v>
      </c>
      <c r="E121" s="135">
        <f t="shared" si="7"/>
        <v>0</v>
      </c>
      <c r="F121" s="236"/>
      <c r="G121" s="132"/>
      <c r="H121" s="136" t="s">
        <v>63</v>
      </c>
      <c r="I121" s="137" t="s">
        <v>64</v>
      </c>
      <c r="J121" s="112"/>
    </row>
    <row r="122" spans="1:10" thickBot="1" x14ac:dyDescent="0.25">
      <c r="A122" s="212" t="s">
        <v>205</v>
      </c>
      <c r="B122" s="213">
        <v>0</v>
      </c>
      <c r="C122" s="272" t="s">
        <v>26</v>
      </c>
      <c r="D122" s="134">
        <f>IFERROR(VLOOKUP(A122,Lists!$A:$N,4,0),0)</f>
        <v>0</v>
      </c>
      <c r="E122" s="135">
        <f t="shared" si="7"/>
        <v>0</v>
      </c>
      <c r="F122" s="236"/>
      <c r="G122" s="132"/>
      <c r="H122" s="138" t="s">
        <v>84</v>
      </c>
      <c r="I122" s="139"/>
      <c r="J122" s="112"/>
    </row>
    <row r="123" spans="1:10" thickBot="1" x14ac:dyDescent="0.25">
      <c r="A123" s="212" t="s">
        <v>206</v>
      </c>
      <c r="B123" s="213">
        <v>0</v>
      </c>
      <c r="C123" s="272" t="s">
        <v>27</v>
      </c>
      <c r="D123" s="134">
        <f>IFERROR(VLOOKUP(A123,Lists!$A:$N,4,0),0)</f>
        <v>0</v>
      </c>
      <c r="E123" s="135">
        <f t="shared" si="7"/>
        <v>0</v>
      </c>
      <c r="F123" s="238"/>
      <c r="G123" s="132"/>
      <c r="H123" s="140"/>
      <c r="I123" s="142"/>
      <c r="J123" s="112"/>
    </row>
    <row r="124" spans="1:10" thickBot="1" x14ac:dyDescent="0.25">
      <c r="A124" s="278" t="s">
        <v>207</v>
      </c>
      <c r="B124" s="214">
        <v>0</v>
      </c>
      <c r="C124" s="273" t="s">
        <v>27</v>
      </c>
      <c r="D124" s="279">
        <f>IFERROR(VLOOKUP(A124,Lists!$A:$N,4,0),0)</f>
        <v>0</v>
      </c>
      <c r="E124" s="141">
        <f>IF(ISERROR(B124*D124),0,B124*D124)</f>
        <v>0</v>
      </c>
      <c r="F124" s="238"/>
      <c r="G124" s="132"/>
      <c r="H124" s="140"/>
      <c r="I124" s="142"/>
      <c r="J124" s="112"/>
    </row>
    <row r="125" spans="1:10" ht="16.5" thickBot="1" x14ac:dyDescent="0.25">
      <c r="A125" s="163"/>
      <c r="B125" s="117"/>
      <c r="C125" s="168"/>
      <c r="D125" s="145" t="s">
        <v>30</v>
      </c>
      <c r="E125" s="146">
        <f>SUM(IF(ISNA(E117),0,E117),IF(ISNA(E118),0,E118),IF(ISNA(E119),0,E119))</f>
        <v>0</v>
      </c>
      <c r="F125" s="167">
        <f>IFERROR(E125/E127,0)</f>
        <v>0</v>
      </c>
      <c r="G125" s="147"/>
      <c r="H125" s="113"/>
      <c r="I125" s="164"/>
      <c r="J125" s="112"/>
    </row>
    <row r="126" spans="1:10" ht="16.5" thickBot="1" x14ac:dyDescent="0.25">
      <c r="A126" s="143"/>
      <c r="B126" s="118"/>
      <c r="C126" s="144"/>
      <c r="D126" s="153" t="s">
        <v>107</v>
      </c>
      <c r="E126" s="154">
        <f>SUM(E117:E124)</f>
        <v>0</v>
      </c>
      <c r="F126" s="167">
        <f>IFERROR(E126/E127,0)</f>
        <v>0</v>
      </c>
      <c r="G126" s="147"/>
      <c r="H126" s="282"/>
      <c r="I126" s="284" t="s">
        <v>361</v>
      </c>
      <c r="J126" s="284" t="s">
        <v>363</v>
      </c>
    </row>
    <row r="127" spans="1:10" ht="18.75" thickBot="1" x14ac:dyDescent="0.25">
      <c r="A127" s="165"/>
      <c r="B127" s="166"/>
      <c r="C127" s="152"/>
      <c r="D127" s="156" t="s">
        <v>108</v>
      </c>
      <c r="E127" s="216">
        <v>0</v>
      </c>
      <c r="F127" s="239"/>
      <c r="G127" s="147"/>
      <c r="H127" s="281" t="s">
        <v>362</v>
      </c>
      <c r="I127" s="286">
        <v>0.1273</v>
      </c>
      <c r="J127" s="154">
        <f>E126/I127</f>
        <v>0</v>
      </c>
    </row>
    <row r="128" spans="1:10" ht="18.75" thickBot="1" x14ac:dyDescent="0.25">
      <c r="A128" s="150"/>
      <c r="C128" s="152"/>
      <c r="D128" s="156" t="s">
        <v>43</v>
      </c>
      <c r="E128" s="157">
        <f>E127-E126</f>
        <v>0</v>
      </c>
      <c r="F128" s="236"/>
      <c r="H128" s="113"/>
      <c r="I128" s="164"/>
    </row>
    <row r="129" spans="1:10" ht="18.75" thickBot="1" x14ac:dyDescent="0.25">
      <c r="C129" s="152"/>
      <c r="D129" s="156" t="s">
        <v>181</v>
      </c>
      <c r="E129" s="247">
        <f>IFERROR(ROUNDUP(E127/I117,2),0)</f>
        <v>0</v>
      </c>
      <c r="F129" s="236"/>
      <c r="H129" s="113"/>
      <c r="I129" s="164"/>
    </row>
    <row r="130" spans="1:10" ht="18.75" thickBot="1" x14ac:dyDescent="0.25">
      <c r="A130" s="126"/>
      <c r="D130" s="159"/>
      <c r="E130" s="160"/>
    </row>
    <row r="131" spans="1:10" ht="18.75" thickBot="1" x14ac:dyDescent="0.25">
      <c r="A131" s="161" t="s">
        <v>77</v>
      </c>
      <c r="B131" s="123"/>
      <c r="C131" s="123"/>
      <c r="D131" s="162"/>
      <c r="E131" s="126"/>
      <c r="H131" s="126"/>
      <c r="I131" s="127"/>
    </row>
    <row r="132" spans="1:10" ht="16.5" thickBot="1" x14ac:dyDescent="0.25">
      <c r="A132" s="128"/>
      <c r="B132" s="129" t="s">
        <v>22</v>
      </c>
      <c r="C132" s="129" t="s">
        <v>23</v>
      </c>
      <c r="D132" s="130" t="s">
        <v>24</v>
      </c>
      <c r="E132" s="131" t="s">
        <v>25</v>
      </c>
      <c r="F132" s="236"/>
      <c r="H132" s="133" t="s">
        <v>104</v>
      </c>
      <c r="I132" s="243">
        <v>0</v>
      </c>
    </row>
    <row r="133" spans="1:10" thickBot="1" x14ac:dyDescent="0.25">
      <c r="A133" s="274" t="s">
        <v>200</v>
      </c>
      <c r="B133" s="215">
        <v>0</v>
      </c>
      <c r="C133" s="275" t="s">
        <v>26</v>
      </c>
      <c r="D133" s="276">
        <f>IFERROR(VLOOKUP(A133,Lists!$A:$N,4,0),0)</f>
        <v>0</v>
      </c>
      <c r="E133" s="277">
        <f>IF(ISERROR(B133*D133),0,B133*D133)</f>
        <v>0</v>
      </c>
      <c r="F133" s="236"/>
      <c r="G133" s="132"/>
      <c r="H133" s="136" t="s">
        <v>105</v>
      </c>
      <c r="I133" s="244">
        <v>0</v>
      </c>
      <c r="J133" s="112"/>
    </row>
    <row r="134" spans="1:10" thickBot="1" x14ac:dyDescent="0.25">
      <c r="A134" s="212" t="s">
        <v>201</v>
      </c>
      <c r="B134" s="213">
        <v>0</v>
      </c>
      <c r="C134" s="272" t="s">
        <v>26</v>
      </c>
      <c r="D134" s="134">
        <f>IFERROR(VLOOKUP(A134,Lists!$A:$N,4,0),0)</f>
        <v>0</v>
      </c>
      <c r="E134" s="135">
        <f t="shared" ref="E134:E139" si="8">IF(ISERROR(B134*D134),0,B134*D134)</f>
        <v>0</v>
      </c>
      <c r="F134" s="236"/>
      <c r="G134" s="132"/>
      <c r="H134" s="136" t="s">
        <v>106</v>
      </c>
      <c r="I134" s="244">
        <v>0</v>
      </c>
      <c r="J134" s="112"/>
    </row>
    <row r="135" spans="1:10" thickBot="1" x14ac:dyDescent="0.25">
      <c r="A135" s="212" t="s">
        <v>202</v>
      </c>
      <c r="B135" s="213">
        <v>0</v>
      </c>
      <c r="C135" s="272" t="s">
        <v>26</v>
      </c>
      <c r="D135" s="134">
        <f>IFERROR(VLOOKUP(A135,Lists!$A:$N,4,0),0)</f>
        <v>0</v>
      </c>
      <c r="E135" s="135">
        <f t="shared" si="8"/>
        <v>0</v>
      </c>
      <c r="F135" s="236"/>
      <c r="G135" s="132"/>
      <c r="H135" s="136" t="s">
        <v>45</v>
      </c>
      <c r="I135" s="137" t="s">
        <v>64</v>
      </c>
      <c r="J135" s="112"/>
    </row>
    <row r="136" spans="1:10" thickBot="1" x14ac:dyDescent="0.25">
      <c r="A136" s="212" t="s">
        <v>203</v>
      </c>
      <c r="B136" s="213">
        <v>0</v>
      </c>
      <c r="C136" s="272" t="s">
        <v>26</v>
      </c>
      <c r="D136" s="134">
        <f>IFERROR(VLOOKUP(A136,Lists!$A:$N,4,0),0)</f>
        <v>0</v>
      </c>
      <c r="E136" s="135">
        <f t="shared" si="8"/>
        <v>0</v>
      </c>
      <c r="F136" s="236"/>
      <c r="G136" s="132"/>
      <c r="H136" s="136" t="s">
        <v>46</v>
      </c>
      <c r="I136" s="137" t="s">
        <v>64</v>
      </c>
      <c r="J136" s="112"/>
    </row>
    <row r="137" spans="1:10" thickBot="1" x14ac:dyDescent="0.25">
      <c r="A137" s="212" t="s">
        <v>204</v>
      </c>
      <c r="B137" s="213">
        <v>0</v>
      </c>
      <c r="C137" s="272" t="s">
        <v>26</v>
      </c>
      <c r="D137" s="134">
        <f>IFERROR(VLOOKUP(A137,Lists!$A:$N,4,0),0)</f>
        <v>0</v>
      </c>
      <c r="E137" s="135">
        <f t="shared" si="8"/>
        <v>0</v>
      </c>
      <c r="F137" s="236"/>
      <c r="G137" s="132"/>
      <c r="H137" s="136" t="s">
        <v>63</v>
      </c>
      <c r="I137" s="137" t="s">
        <v>64</v>
      </c>
      <c r="J137" s="112"/>
    </row>
    <row r="138" spans="1:10" thickBot="1" x14ac:dyDescent="0.25">
      <c r="A138" s="212" t="s">
        <v>205</v>
      </c>
      <c r="B138" s="213">
        <v>0</v>
      </c>
      <c r="C138" s="272" t="s">
        <v>26</v>
      </c>
      <c r="D138" s="134">
        <f>IFERROR(VLOOKUP(A138,Lists!$A:$N,4,0),0)</f>
        <v>0</v>
      </c>
      <c r="E138" s="135">
        <f t="shared" si="8"/>
        <v>0</v>
      </c>
      <c r="F138" s="236"/>
      <c r="G138" s="132"/>
      <c r="H138" s="138" t="s">
        <v>84</v>
      </c>
      <c r="I138" s="139"/>
      <c r="J138" s="112"/>
    </row>
    <row r="139" spans="1:10" thickBot="1" x14ac:dyDescent="0.25">
      <c r="A139" s="212" t="s">
        <v>206</v>
      </c>
      <c r="B139" s="213">
        <v>0</v>
      </c>
      <c r="C139" s="272" t="s">
        <v>27</v>
      </c>
      <c r="D139" s="134">
        <f>IFERROR(VLOOKUP(A139,Lists!$A:$N,4,0),0)</f>
        <v>0</v>
      </c>
      <c r="E139" s="135">
        <f t="shared" si="8"/>
        <v>0</v>
      </c>
      <c r="F139" s="238"/>
      <c r="G139" s="132"/>
      <c r="H139" s="140"/>
      <c r="I139" s="142"/>
      <c r="J139" s="112"/>
    </row>
    <row r="140" spans="1:10" thickBot="1" x14ac:dyDescent="0.25">
      <c r="A140" s="278" t="s">
        <v>207</v>
      </c>
      <c r="B140" s="214">
        <v>0</v>
      </c>
      <c r="C140" s="273" t="s">
        <v>27</v>
      </c>
      <c r="D140" s="279">
        <f>IFERROR(VLOOKUP(A140,Lists!$A:$N,4,0),0)</f>
        <v>0</v>
      </c>
      <c r="E140" s="141">
        <f>IF(ISERROR(B140*D140),0,B140*D140)</f>
        <v>0</v>
      </c>
      <c r="F140" s="238"/>
      <c r="G140" s="132"/>
      <c r="H140" s="140"/>
      <c r="I140" s="142"/>
      <c r="J140" s="112"/>
    </row>
    <row r="141" spans="1:10" ht="16.5" thickBot="1" x14ac:dyDescent="0.25">
      <c r="A141" s="163"/>
      <c r="B141" s="117"/>
      <c r="C141" s="168"/>
      <c r="D141" s="145" t="s">
        <v>30</v>
      </c>
      <c r="E141" s="146">
        <f>SUM(IF(ISNA(E133),0,E133),IF(ISNA(E134),0,E134),IF(ISNA(E135),0,E135))</f>
        <v>0</v>
      </c>
      <c r="F141" s="167">
        <f>IFERROR(E141/E143,0)</f>
        <v>0</v>
      </c>
      <c r="G141" s="147"/>
      <c r="H141" s="113"/>
      <c r="I141" s="164"/>
      <c r="J141" s="112"/>
    </row>
    <row r="142" spans="1:10" ht="16.5" thickBot="1" x14ac:dyDescent="0.25">
      <c r="A142" s="143"/>
      <c r="B142" s="118"/>
      <c r="C142" s="144"/>
      <c r="D142" s="153" t="s">
        <v>107</v>
      </c>
      <c r="E142" s="154">
        <f>SUM(E133:E140)</f>
        <v>0</v>
      </c>
      <c r="F142" s="167">
        <f>IFERROR(E142/E143,0)</f>
        <v>0</v>
      </c>
      <c r="G142" s="147"/>
      <c r="H142" s="282"/>
      <c r="I142" s="284" t="s">
        <v>361</v>
      </c>
      <c r="J142" s="284" t="s">
        <v>363</v>
      </c>
    </row>
    <row r="143" spans="1:10" ht="18.75" thickBot="1" x14ac:dyDescent="0.25">
      <c r="A143" s="165"/>
      <c r="B143" s="166"/>
      <c r="C143" s="152"/>
      <c r="D143" s="156" t="s">
        <v>108</v>
      </c>
      <c r="E143" s="216">
        <v>0</v>
      </c>
      <c r="F143" s="239"/>
      <c r="G143" s="147"/>
      <c r="H143" s="281" t="s">
        <v>362</v>
      </c>
      <c r="I143" s="286">
        <v>0.1273</v>
      </c>
      <c r="J143" s="154">
        <f>E142/I143</f>
        <v>0</v>
      </c>
    </row>
    <row r="144" spans="1:10" ht="18.75" thickBot="1" x14ac:dyDescent="0.25">
      <c r="A144" s="150"/>
      <c r="C144" s="152"/>
      <c r="D144" s="156" t="s">
        <v>43</v>
      </c>
      <c r="E144" s="157">
        <f>E143-E142</f>
        <v>0</v>
      </c>
      <c r="F144" s="236"/>
      <c r="H144" s="113"/>
      <c r="I144" s="164"/>
    </row>
    <row r="145" spans="1:10" ht="18.75" thickBot="1" x14ac:dyDescent="0.25">
      <c r="C145" s="152"/>
      <c r="D145" s="156" t="s">
        <v>181</v>
      </c>
      <c r="E145" s="247">
        <f>IFERROR(ROUNDUP(E143/I133,2),0)</f>
        <v>0</v>
      </c>
      <c r="F145" s="236"/>
    </row>
    <row r="146" spans="1:10" ht="18.75" thickBot="1" x14ac:dyDescent="0.25">
      <c r="A146" s="126"/>
      <c r="D146" s="159"/>
      <c r="E146" s="160"/>
    </row>
    <row r="147" spans="1:10" ht="18.75" thickBot="1" x14ac:dyDescent="0.25">
      <c r="A147" s="161" t="s">
        <v>78</v>
      </c>
      <c r="B147" s="123"/>
      <c r="C147" s="123"/>
      <c r="D147" s="162"/>
      <c r="E147" s="126"/>
      <c r="H147" s="126"/>
      <c r="I147" s="127"/>
    </row>
    <row r="148" spans="1:10" ht="16.5" thickBot="1" x14ac:dyDescent="0.25">
      <c r="A148" s="128"/>
      <c r="B148" s="129" t="s">
        <v>22</v>
      </c>
      <c r="C148" s="129" t="s">
        <v>23</v>
      </c>
      <c r="D148" s="130" t="s">
        <v>24</v>
      </c>
      <c r="E148" s="131" t="s">
        <v>25</v>
      </c>
      <c r="F148" s="236"/>
      <c r="H148" s="133" t="s">
        <v>104</v>
      </c>
      <c r="I148" s="243">
        <v>0</v>
      </c>
    </row>
    <row r="149" spans="1:10" thickBot="1" x14ac:dyDescent="0.25">
      <c r="A149" s="274" t="s">
        <v>200</v>
      </c>
      <c r="B149" s="215">
        <v>0</v>
      </c>
      <c r="C149" s="275" t="s">
        <v>26</v>
      </c>
      <c r="D149" s="276">
        <f>IFERROR(VLOOKUP(A149,Lists!$A:$N,4,0),0)</f>
        <v>0</v>
      </c>
      <c r="E149" s="277">
        <f>IF(ISERROR(B149*D149),0,B149*D149)</f>
        <v>0</v>
      </c>
      <c r="F149" s="236"/>
      <c r="G149" s="132"/>
      <c r="H149" s="136" t="s">
        <v>105</v>
      </c>
      <c r="I149" s="244">
        <v>0</v>
      </c>
      <c r="J149" s="112"/>
    </row>
    <row r="150" spans="1:10" thickBot="1" x14ac:dyDescent="0.25">
      <c r="A150" s="212" t="s">
        <v>201</v>
      </c>
      <c r="B150" s="213">
        <v>0</v>
      </c>
      <c r="C150" s="272" t="s">
        <v>26</v>
      </c>
      <c r="D150" s="134">
        <f>IFERROR(VLOOKUP(A150,Lists!$A:$N,4,0),0)</f>
        <v>0</v>
      </c>
      <c r="E150" s="135">
        <f t="shared" ref="E150:E155" si="9">IF(ISERROR(B150*D150),0,B150*D150)</f>
        <v>0</v>
      </c>
      <c r="F150" s="236"/>
      <c r="G150" s="132"/>
      <c r="H150" s="136" t="s">
        <v>106</v>
      </c>
      <c r="I150" s="244">
        <v>0</v>
      </c>
      <c r="J150" s="112"/>
    </row>
    <row r="151" spans="1:10" thickBot="1" x14ac:dyDescent="0.25">
      <c r="A151" s="212" t="s">
        <v>202</v>
      </c>
      <c r="B151" s="213">
        <v>0</v>
      </c>
      <c r="C151" s="272" t="s">
        <v>26</v>
      </c>
      <c r="D151" s="134">
        <f>IFERROR(VLOOKUP(A151,Lists!$A:$N,4,0),0)</f>
        <v>0</v>
      </c>
      <c r="E151" s="135">
        <f t="shared" si="9"/>
        <v>0</v>
      </c>
      <c r="F151" s="236"/>
      <c r="G151" s="132"/>
      <c r="H151" s="136" t="s">
        <v>45</v>
      </c>
      <c r="I151" s="137" t="s">
        <v>64</v>
      </c>
      <c r="J151" s="112"/>
    </row>
    <row r="152" spans="1:10" thickBot="1" x14ac:dyDescent="0.25">
      <c r="A152" s="212" t="s">
        <v>203</v>
      </c>
      <c r="B152" s="213">
        <v>0</v>
      </c>
      <c r="C152" s="272" t="s">
        <v>26</v>
      </c>
      <c r="D152" s="134">
        <f>IFERROR(VLOOKUP(A152,Lists!$A:$N,4,0),0)</f>
        <v>0</v>
      </c>
      <c r="E152" s="135">
        <f t="shared" si="9"/>
        <v>0</v>
      </c>
      <c r="F152" s="236"/>
      <c r="G152" s="132"/>
      <c r="H152" s="136" t="s">
        <v>46</v>
      </c>
      <c r="I152" s="137" t="s">
        <v>64</v>
      </c>
      <c r="J152" s="112"/>
    </row>
    <row r="153" spans="1:10" thickBot="1" x14ac:dyDescent="0.25">
      <c r="A153" s="212" t="s">
        <v>204</v>
      </c>
      <c r="B153" s="213">
        <v>0</v>
      </c>
      <c r="C153" s="272" t="s">
        <v>26</v>
      </c>
      <c r="D153" s="134">
        <f>IFERROR(VLOOKUP(A153,Lists!$A:$N,4,0),0)</f>
        <v>0</v>
      </c>
      <c r="E153" s="135">
        <f t="shared" si="9"/>
        <v>0</v>
      </c>
      <c r="F153" s="236"/>
      <c r="G153" s="132"/>
      <c r="H153" s="136" t="s">
        <v>63</v>
      </c>
      <c r="I153" s="137" t="s">
        <v>64</v>
      </c>
      <c r="J153" s="112"/>
    </row>
    <row r="154" spans="1:10" thickBot="1" x14ac:dyDescent="0.25">
      <c r="A154" s="212" t="s">
        <v>205</v>
      </c>
      <c r="B154" s="213">
        <v>0</v>
      </c>
      <c r="C154" s="272" t="s">
        <v>26</v>
      </c>
      <c r="D154" s="134">
        <f>IFERROR(VLOOKUP(A154,Lists!$A:$N,4,0),0)</f>
        <v>0</v>
      </c>
      <c r="E154" s="135">
        <f t="shared" si="9"/>
        <v>0</v>
      </c>
      <c r="F154" s="236"/>
      <c r="G154" s="132"/>
      <c r="H154" s="138" t="s">
        <v>84</v>
      </c>
      <c r="I154" s="139"/>
      <c r="J154" s="112"/>
    </row>
    <row r="155" spans="1:10" thickBot="1" x14ac:dyDescent="0.25">
      <c r="A155" s="212" t="s">
        <v>206</v>
      </c>
      <c r="B155" s="213">
        <v>0</v>
      </c>
      <c r="C155" s="272" t="s">
        <v>27</v>
      </c>
      <c r="D155" s="134">
        <f>IFERROR(VLOOKUP(A155,Lists!$A:$N,4,0),0)</f>
        <v>0</v>
      </c>
      <c r="E155" s="135">
        <f t="shared" si="9"/>
        <v>0</v>
      </c>
      <c r="F155" s="238"/>
      <c r="G155" s="132"/>
      <c r="H155" s="140"/>
      <c r="I155" s="142"/>
      <c r="J155" s="112"/>
    </row>
    <row r="156" spans="1:10" thickBot="1" x14ac:dyDescent="0.25">
      <c r="A156" s="278" t="s">
        <v>207</v>
      </c>
      <c r="B156" s="214">
        <v>0</v>
      </c>
      <c r="C156" s="273" t="s">
        <v>27</v>
      </c>
      <c r="D156" s="279">
        <f>IFERROR(VLOOKUP(A156,Lists!$A:$N,4,0),0)</f>
        <v>0</v>
      </c>
      <c r="E156" s="141">
        <f>IF(ISERROR(B156*D156),0,B156*D156)</f>
        <v>0</v>
      </c>
      <c r="F156" s="238"/>
      <c r="G156" s="132"/>
      <c r="H156" s="140"/>
      <c r="I156" s="142"/>
      <c r="J156" s="112"/>
    </row>
    <row r="157" spans="1:10" ht="16.5" thickBot="1" x14ac:dyDescent="0.25">
      <c r="A157" s="163"/>
      <c r="B157" s="117"/>
      <c r="C157" s="168"/>
      <c r="D157" s="145" t="s">
        <v>30</v>
      </c>
      <c r="E157" s="146">
        <f>SUM(IF(ISNA(E149),0,E149),IF(ISNA(E150),0,E150),IF(ISNA(E151),0,E151))</f>
        <v>0</v>
      </c>
      <c r="F157" s="167">
        <f>IFERROR(E157/E159,0)</f>
        <v>0</v>
      </c>
      <c r="G157" s="147"/>
      <c r="H157" s="113"/>
      <c r="I157" s="164"/>
      <c r="J157" s="112"/>
    </row>
    <row r="158" spans="1:10" ht="16.5" thickBot="1" x14ac:dyDescent="0.25">
      <c r="A158" s="143"/>
      <c r="B158" s="118"/>
      <c r="C158" s="144"/>
      <c r="D158" s="153" t="s">
        <v>107</v>
      </c>
      <c r="E158" s="154">
        <f>SUM(E149:E156)</f>
        <v>0</v>
      </c>
      <c r="F158" s="167">
        <f>IFERROR(E158/E159,0)</f>
        <v>0</v>
      </c>
      <c r="G158" s="147"/>
      <c r="H158" s="282"/>
      <c r="I158" s="284" t="s">
        <v>361</v>
      </c>
      <c r="J158" s="284" t="s">
        <v>363</v>
      </c>
    </row>
    <row r="159" spans="1:10" ht="18.75" thickBot="1" x14ac:dyDescent="0.25">
      <c r="A159" s="165"/>
      <c r="B159" s="166"/>
      <c r="C159" s="152"/>
      <c r="D159" s="156" t="s">
        <v>108</v>
      </c>
      <c r="E159" s="216">
        <v>0</v>
      </c>
      <c r="F159" s="239"/>
      <c r="G159" s="147"/>
      <c r="H159" s="281" t="s">
        <v>362</v>
      </c>
      <c r="I159" s="286">
        <v>0.1273</v>
      </c>
      <c r="J159" s="154">
        <f>E158/I159</f>
        <v>0</v>
      </c>
    </row>
    <row r="160" spans="1:10" ht="18.75" thickBot="1" x14ac:dyDescent="0.25">
      <c r="A160" s="150"/>
      <c r="C160" s="152"/>
      <c r="D160" s="156" t="s">
        <v>43</v>
      </c>
      <c r="E160" s="157">
        <f>E159-E158</f>
        <v>0</v>
      </c>
      <c r="F160" s="236"/>
      <c r="H160" s="148"/>
      <c r="I160" s="149"/>
    </row>
    <row r="161" spans="1:9" ht="18.75" thickBot="1" x14ac:dyDescent="0.25">
      <c r="C161" s="152"/>
      <c r="D161" s="156" t="s">
        <v>181</v>
      </c>
      <c r="E161" s="247">
        <f>IFERROR(ROUNDUP(E159/I149,2),0)</f>
        <v>0</v>
      </c>
      <c r="F161" s="236"/>
    </row>
    <row r="162" spans="1:9" thickBot="1" x14ac:dyDescent="0.25">
      <c r="D162" s="169"/>
      <c r="E162" s="155"/>
      <c r="H162" s="170"/>
      <c r="I162" s="171"/>
    </row>
    <row r="163" spans="1:9" thickBot="1" x14ac:dyDescent="0.25">
      <c r="H163" s="170"/>
      <c r="I163" s="171"/>
    </row>
    <row r="164" spans="1:9" thickBot="1" x14ac:dyDescent="0.25">
      <c r="A164" s="294" t="s">
        <v>81</v>
      </c>
      <c r="B164" s="295"/>
      <c r="I164" s="233" t="str">
        <f>VLOOKUP(ROUND(AVERAGE(VLOOKUP(I135,Lists!E2:F5,2,0),VLOOKUP(I151,Lists!E2:F5,2,0),VLOOKUP(I119,Lists!E2:F5,2,0),VLOOKUP(I103,Lists!E2:F5,2,0),VLOOKUP(I87,Lists!E2:F5,2,0),VLOOKUP(I71,Lists!E2:F5,2,0),VLOOKUP(I55,Lists!E2:F5,2,0),VLOOKUP(I39,Lists!E2:F5,2,0),VLOOKUP(I23,Lists!E2:F5,2,0),VLOOKUP(I7,Lists!E2:F5,2,0)),0),Lists!F2:G5,2,0)</f>
        <v>Basic</v>
      </c>
    </row>
    <row r="165" spans="1:9" thickBot="1" x14ac:dyDescent="0.25">
      <c r="A165" s="296" t="s">
        <v>82</v>
      </c>
      <c r="B165" s="297"/>
    </row>
    <row r="166" spans="1:9" ht="15" x14ac:dyDescent="0.2"/>
    <row r="167" spans="1:9" ht="15" x14ac:dyDescent="0.2"/>
    <row r="168" spans="1:9" ht="15" x14ac:dyDescent="0.2"/>
    <row r="169" spans="1:9" ht="15" x14ac:dyDescent="0.2"/>
    <row r="170" spans="1:9" ht="15" x14ac:dyDescent="0.2"/>
    <row r="171" spans="1:9" ht="15" x14ac:dyDescent="0.2"/>
  </sheetData>
  <sheetProtection password="A923" sheet="1" objects="1" scenarios="1"/>
  <mergeCells count="3">
    <mergeCell ref="A1:E1"/>
    <mergeCell ref="A164:B164"/>
    <mergeCell ref="A165:B165"/>
  </mergeCells>
  <dataValidations count="4">
    <dataValidation type="list" allowBlank="1" showInputMessage="1" showErrorMessage="1" sqref="I7 I23 I39 I135 I71 I151 I103 I119 I87 I55">
      <formula1>Complexity</formula1>
    </dataValidation>
    <dataValidation type="list" allowBlank="1" showInputMessage="1" showErrorMessage="1" sqref="I8 I24 I40 I56 I72 I88 I104 I120 I136 I152">
      <formula1>Type</formula1>
    </dataValidation>
    <dataValidation type="list" allowBlank="1" showInputMessage="1" showErrorMessage="1" sqref="I25 I41 I57 I73 I89 I105 I121 I137 I153 I9 I17">
      <formula1>BaseSpirit</formula1>
    </dataValidation>
    <dataValidation type="list" allowBlank="1" showInputMessage="1" showErrorMessage="1" sqref="A101:A108 A117:A124 A5:A12 A37:A44 A133:A140 A21:A28 A53:A60 A69:A76 A85:A92 A149:A156">
      <formula1>Ingredients</formula1>
    </dataValidation>
  </dataValidations>
  <printOptions horizontalCentered="1"/>
  <pageMargins left="0.59055118110236227" right="0.59055118110236227" top="0.59055118110236227" bottom="0.59055118110236227" header="0" footer="0"/>
  <pageSetup scale="74" fitToHeight="6" orientation="portrait" r:id="rId1"/>
  <headerFooter>
    <oddFooter>Page &amp;P of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166"/>
  <sheetViews>
    <sheetView zoomScaleNormal="100" workbookViewId="0">
      <selection activeCell="K151" sqref="K151"/>
    </sheetView>
  </sheetViews>
  <sheetFormatPr defaultColWidth="9.140625" defaultRowHeight="15.75" thickBottom="1" x14ac:dyDescent="0.25"/>
  <cols>
    <col min="1" max="1" width="30.7109375" style="114" customWidth="1"/>
    <col min="2" max="2" width="15.7109375" style="151" customWidth="1"/>
    <col min="3" max="3" width="18.7109375" style="151" customWidth="1"/>
    <col min="4" max="4" width="34.42578125" style="172" bestFit="1" customWidth="1"/>
    <col min="5" max="5" width="15.7109375" style="114" customWidth="1"/>
    <col min="6" max="6" width="9.140625" style="237"/>
    <col min="7" max="7" width="9.140625" style="113"/>
    <col min="8" max="8" width="29.5703125" style="114" bestFit="1" customWidth="1"/>
    <col min="9" max="9" width="18.140625" style="115" customWidth="1"/>
    <col min="10" max="10" width="24.7109375" style="113" bestFit="1" customWidth="1"/>
    <col min="11" max="16384" width="9.140625" style="113"/>
  </cols>
  <sheetData>
    <row r="1" spans="1:10" ht="25.5" customHeight="1" thickBot="1" x14ac:dyDescent="0.25">
      <c r="A1" s="303" t="s">
        <v>196</v>
      </c>
      <c r="B1" s="304"/>
      <c r="C1" s="304"/>
      <c r="D1" s="304"/>
      <c r="E1" s="305"/>
      <c r="F1" s="236"/>
    </row>
    <row r="2" spans="1:10" ht="16.5" thickBot="1" x14ac:dyDescent="0.25">
      <c r="A2" s="116"/>
      <c r="B2" s="117"/>
      <c r="C2" s="118"/>
      <c r="D2" s="119"/>
      <c r="E2" s="120"/>
    </row>
    <row r="3" spans="1:10" ht="18.75" thickBot="1" x14ac:dyDescent="0.25">
      <c r="A3" s="121" t="s">
        <v>341</v>
      </c>
      <c r="B3" s="122"/>
      <c r="C3" s="123"/>
      <c r="D3" s="124"/>
      <c r="E3" s="125"/>
      <c r="H3" s="126"/>
      <c r="I3" s="127"/>
    </row>
    <row r="4" spans="1:10" ht="16.5" thickBot="1" x14ac:dyDescent="0.25">
      <c r="A4" s="128"/>
      <c r="B4" s="129" t="s">
        <v>22</v>
      </c>
      <c r="C4" s="129" t="s">
        <v>23</v>
      </c>
      <c r="D4" s="130" t="s">
        <v>24</v>
      </c>
      <c r="E4" s="131" t="s">
        <v>25</v>
      </c>
      <c r="F4" s="236"/>
      <c r="G4" s="132"/>
      <c r="H4" s="133" t="s">
        <v>104</v>
      </c>
      <c r="I4" s="243">
        <v>0</v>
      </c>
      <c r="J4" s="112"/>
    </row>
    <row r="5" spans="1:10" thickBot="1" x14ac:dyDescent="0.25">
      <c r="A5" s="274" t="s">
        <v>349</v>
      </c>
      <c r="B5" s="215">
        <v>2.5</v>
      </c>
      <c r="C5" s="275" t="s">
        <v>26</v>
      </c>
      <c r="D5" s="276">
        <f>IFERROR(VLOOKUP(A5,Lists!$A:$N,4,0),0)</f>
        <v>0.46134706312499996</v>
      </c>
      <c r="E5" s="277">
        <f>IF(ISERROR(B5*D5),0,B5*D5)</f>
        <v>1.1533676578124998</v>
      </c>
      <c r="F5" s="236"/>
      <c r="G5" s="132"/>
      <c r="H5" s="136" t="s">
        <v>105</v>
      </c>
      <c r="I5" s="244">
        <v>45</v>
      </c>
      <c r="J5" s="112"/>
    </row>
    <row r="6" spans="1:10" thickBot="1" x14ac:dyDescent="0.25">
      <c r="A6" s="212" t="s">
        <v>314</v>
      </c>
      <c r="B6" s="213">
        <v>0.5</v>
      </c>
      <c r="C6" s="272" t="s">
        <v>26</v>
      </c>
      <c r="D6" s="134">
        <f>IFERROR(VLOOKUP(A6,Lists!$A:$N,4,0),0)</f>
        <v>0.35488235624999998</v>
      </c>
      <c r="E6" s="135">
        <f t="shared" ref="E6:E11" si="0">IF(ISERROR(B6*D6),0,B6*D6)</f>
        <v>0.17744117812499999</v>
      </c>
      <c r="F6" s="236"/>
      <c r="G6" s="132"/>
      <c r="H6" s="136" t="s">
        <v>106</v>
      </c>
      <c r="I6" s="244">
        <v>10</v>
      </c>
      <c r="J6" s="112"/>
    </row>
    <row r="7" spans="1:10" thickBot="1" x14ac:dyDescent="0.25">
      <c r="A7" s="212" t="s">
        <v>308</v>
      </c>
      <c r="B7" s="213">
        <v>1</v>
      </c>
      <c r="C7" s="272" t="s">
        <v>26</v>
      </c>
      <c r="D7" s="134">
        <f>IFERROR(VLOOKUP(A7,Lists!$A:$N,4,0),0)</f>
        <v>0.13442513494318181</v>
      </c>
      <c r="E7" s="135">
        <f t="shared" si="0"/>
        <v>0.13442513494318181</v>
      </c>
      <c r="F7" s="236"/>
      <c r="G7" s="132"/>
      <c r="H7" s="136" t="s">
        <v>45</v>
      </c>
      <c r="I7" s="137" t="s">
        <v>79</v>
      </c>
      <c r="J7" s="112"/>
    </row>
    <row r="8" spans="1:10" thickBot="1" x14ac:dyDescent="0.25">
      <c r="A8" s="212" t="s">
        <v>339</v>
      </c>
      <c r="B8" s="213">
        <v>1</v>
      </c>
      <c r="C8" s="272" t="s">
        <v>26</v>
      </c>
      <c r="D8" s="134">
        <f>IFERROR(VLOOKUP(A8,Lists!$A:$N,4,0),0)</f>
        <v>6.25E-2</v>
      </c>
      <c r="E8" s="135">
        <f t="shared" si="0"/>
        <v>6.25E-2</v>
      </c>
      <c r="F8" s="236"/>
      <c r="G8" s="132"/>
      <c r="H8" s="136" t="s">
        <v>46</v>
      </c>
      <c r="I8" s="137" t="s">
        <v>50</v>
      </c>
      <c r="J8" s="112"/>
    </row>
    <row r="9" spans="1:10" thickBot="1" x14ac:dyDescent="0.25">
      <c r="A9" s="212" t="s">
        <v>204</v>
      </c>
      <c r="B9" s="213">
        <v>0</v>
      </c>
      <c r="C9" s="272" t="s">
        <v>26</v>
      </c>
      <c r="D9" s="134">
        <f>IFERROR(VLOOKUP(A9,Lists!$A:$N,4,0),0)</f>
        <v>0</v>
      </c>
      <c r="E9" s="135">
        <f t="shared" si="0"/>
        <v>0</v>
      </c>
      <c r="F9" s="236"/>
      <c r="G9" s="132"/>
      <c r="H9" s="136" t="s">
        <v>63</v>
      </c>
      <c r="I9" s="137" t="s">
        <v>66</v>
      </c>
      <c r="J9" s="112"/>
    </row>
    <row r="10" spans="1:10" thickBot="1" x14ac:dyDescent="0.25">
      <c r="A10" s="212" t="s">
        <v>205</v>
      </c>
      <c r="B10" s="213">
        <v>0</v>
      </c>
      <c r="C10" s="272" t="s">
        <v>26</v>
      </c>
      <c r="D10" s="134">
        <f>IFERROR(VLOOKUP(A10,Lists!$A:$N,4,0),0)</f>
        <v>0</v>
      </c>
      <c r="E10" s="135">
        <f t="shared" si="0"/>
        <v>0</v>
      </c>
      <c r="F10" s="236"/>
      <c r="G10" s="132"/>
      <c r="H10" s="138" t="s">
        <v>84</v>
      </c>
      <c r="I10" s="139" t="s">
        <v>360</v>
      </c>
      <c r="J10" s="112"/>
    </row>
    <row r="11" spans="1:10" thickBot="1" x14ac:dyDescent="0.25">
      <c r="A11" s="212" t="s">
        <v>206</v>
      </c>
      <c r="B11" s="213">
        <v>0</v>
      </c>
      <c r="C11" s="272" t="s">
        <v>27</v>
      </c>
      <c r="D11" s="134">
        <f>IFERROR(VLOOKUP(A11,Lists!$A:$N,4,0),0)</f>
        <v>0</v>
      </c>
      <c r="E11" s="135">
        <f t="shared" si="0"/>
        <v>0</v>
      </c>
      <c r="F11" s="238"/>
      <c r="G11" s="132"/>
      <c r="H11" s="140"/>
      <c r="I11" s="142"/>
      <c r="J11" s="112"/>
    </row>
    <row r="12" spans="1:10" thickBot="1" x14ac:dyDescent="0.25">
      <c r="A12" s="278" t="s">
        <v>207</v>
      </c>
      <c r="B12" s="214">
        <v>0</v>
      </c>
      <c r="C12" s="273" t="s">
        <v>27</v>
      </c>
      <c r="D12" s="279">
        <f>IFERROR(VLOOKUP(A12,Lists!$A:$N,4,0),0)</f>
        <v>0</v>
      </c>
      <c r="E12" s="141">
        <f>IF(ISERROR(B12*D12),0,B12*D12)</f>
        <v>0</v>
      </c>
      <c r="F12" s="238"/>
      <c r="G12" s="132"/>
      <c r="H12" s="140"/>
      <c r="I12" s="142"/>
      <c r="J12" s="112"/>
    </row>
    <row r="13" spans="1:10" ht="16.5" thickBot="1" x14ac:dyDescent="0.25">
      <c r="A13" s="143"/>
      <c r="B13" s="118"/>
      <c r="C13" s="144"/>
      <c r="D13" s="145" t="s">
        <v>30</v>
      </c>
      <c r="E13" s="146">
        <f>SUM(IF(ISNA(E5),0,E5),IF(ISNA(E6),0,E6),IF(ISNA(E7),0,E7))</f>
        <v>1.4652339708806816</v>
      </c>
      <c r="F13" s="167">
        <f>IFERROR(E13/E15,0)</f>
        <v>0.12210283090672347</v>
      </c>
      <c r="G13" s="147"/>
      <c r="H13" s="148"/>
      <c r="I13" s="149"/>
      <c r="J13" s="112"/>
    </row>
    <row r="14" spans="1:10" ht="16.5" thickBot="1" x14ac:dyDescent="0.25">
      <c r="A14" s="143"/>
      <c r="B14" s="118"/>
      <c r="C14" s="144"/>
      <c r="D14" s="153" t="s">
        <v>107</v>
      </c>
      <c r="E14" s="154">
        <f>SUM(E5:E12)</f>
        <v>1.5277339708806816</v>
      </c>
      <c r="F14" s="167">
        <f>IFERROR(E14/E15,0)</f>
        <v>0.12731116424005681</v>
      </c>
      <c r="G14" s="147"/>
      <c r="H14" s="282"/>
      <c r="I14" s="284" t="s">
        <v>361</v>
      </c>
      <c r="J14" s="284" t="s">
        <v>363</v>
      </c>
    </row>
    <row r="15" spans="1:10" ht="18.75" thickBot="1" x14ac:dyDescent="0.25">
      <c r="A15" s="150"/>
      <c r="C15" s="152"/>
      <c r="D15" s="156" t="s">
        <v>108</v>
      </c>
      <c r="E15" s="216">
        <v>12</v>
      </c>
      <c r="F15" s="239"/>
      <c r="G15" s="147"/>
      <c r="H15" s="281" t="s">
        <v>362</v>
      </c>
      <c r="I15" s="286">
        <v>0.1273</v>
      </c>
      <c r="J15" s="154">
        <f>E14/I15</f>
        <v>12.00105240283332</v>
      </c>
    </row>
    <row r="16" spans="1:10" ht="18.75" thickBot="1" x14ac:dyDescent="0.25">
      <c r="A16" s="150"/>
      <c r="C16" s="152"/>
      <c r="D16" s="156" t="s">
        <v>43</v>
      </c>
      <c r="E16" s="157">
        <f>E15-E14</f>
        <v>10.472266029119318</v>
      </c>
      <c r="F16" s="236"/>
    </row>
    <row r="17" spans="1:10" ht="18.75" thickBot="1" x14ac:dyDescent="0.25">
      <c r="A17" s="150"/>
      <c r="C17" s="152"/>
      <c r="D17" s="156" t="s">
        <v>181</v>
      </c>
      <c r="E17" s="247">
        <f>IFERROR(ROUNDUP(E15/I5,2),0)</f>
        <v>0.27</v>
      </c>
      <c r="F17" s="236"/>
    </row>
    <row r="18" spans="1:10" ht="18.75" thickBot="1" x14ac:dyDescent="0.25">
      <c r="A18" s="158"/>
      <c r="D18" s="159"/>
      <c r="E18" s="160"/>
    </row>
    <row r="19" spans="1:10" ht="18.75" thickBot="1" x14ac:dyDescent="0.25">
      <c r="A19" s="161" t="s">
        <v>70</v>
      </c>
      <c r="B19" s="123"/>
      <c r="C19" s="123"/>
      <c r="D19" s="162"/>
      <c r="E19" s="126"/>
      <c r="H19" s="126"/>
      <c r="I19" s="127"/>
    </row>
    <row r="20" spans="1:10" ht="16.5" thickBot="1" x14ac:dyDescent="0.25">
      <c r="A20" s="128"/>
      <c r="B20" s="129" t="s">
        <v>22</v>
      </c>
      <c r="C20" s="129" t="s">
        <v>23</v>
      </c>
      <c r="D20" s="130" t="s">
        <v>24</v>
      </c>
      <c r="E20" s="131" t="s">
        <v>25</v>
      </c>
      <c r="F20" s="236"/>
      <c r="H20" s="133" t="s">
        <v>104</v>
      </c>
      <c r="I20" s="243">
        <v>0</v>
      </c>
    </row>
    <row r="21" spans="1:10" thickBot="1" x14ac:dyDescent="0.25">
      <c r="A21" s="274" t="s">
        <v>200</v>
      </c>
      <c r="B21" s="215">
        <v>0</v>
      </c>
      <c r="C21" s="275" t="s">
        <v>26</v>
      </c>
      <c r="D21" s="276">
        <f>IFERROR(VLOOKUP(A21,Lists!$A:$N,4,0),0)</f>
        <v>0</v>
      </c>
      <c r="E21" s="277">
        <f>IF(ISERROR(B21*D21),0,B21*D21)</f>
        <v>0</v>
      </c>
      <c r="F21" s="236"/>
      <c r="G21" s="132"/>
      <c r="H21" s="136" t="s">
        <v>105</v>
      </c>
      <c r="I21" s="244">
        <v>0</v>
      </c>
      <c r="J21" s="112"/>
    </row>
    <row r="22" spans="1:10" thickBot="1" x14ac:dyDescent="0.25">
      <c r="A22" s="212" t="s">
        <v>201</v>
      </c>
      <c r="B22" s="213">
        <v>0</v>
      </c>
      <c r="C22" s="272" t="s">
        <v>26</v>
      </c>
      <c r="D22" s="134">
        <f>IFERROR(VLOOKUP(A22,Lists!$A:$N,4,0),0)</f>
        <v>0</v>
      </c>
      <c r="E22" s="135">
        <f t="shared" ref="E22:E27" si="1">IF(ISERROR(B22*D22),0,B22*D22)</f>
        <v>0</v>
      </c>
      <c r="F22" s="236"/>
      <c r="G22" s="132"/>
      <c r="H22" s="136" t="s">
        <v>106</v>
      </c>
      <c r="I22" s="244">
        <v>0</v>
      </c>
      <c r="J22" s="112"/>
    </row>
    <row r="23" spans="1:10" thickBot="1" x14ac:dyDescent="0.25">
      <c r="A23" s="212" t="s">
        <v>202</v>
      </c>
      <c r="B23" s="213">
        <v>0</v>
      </c>
      <c r="C23" s="272" t="s">
        <v>26</v>
      </c>
      <c r="D23" s="134">
        <f>IFERROR(VLOOKUP(A23,Lists!$A:$N,4,0),0)</f>
        <v>0</v>
      </c>
      <c r="E23" s="135">
        <f t="shared" si="1"/>
        <v>0</v>
      </c>
      <c r="F23" s="236"/>
      <c r="G23" s="132"/>
      <c r="H23" s="136" t="s">
        <v>45</v>
      </c>
      <c r="I23" s="137" t="s">
        <v>64</v>
      </c>
      <c r="J23" s="112"/>
    </row>
    <row r="24" spans="1:10" thickBot="1" x14ac:dyDescent="0.25">
      <c r="A24" s="212" t="s">
        <v>203</v>
      </c>
      <c r="B24" s="213">
        <v>0</v>
      </c>
      <c r="C24" s="272" t="s">
        <v>26</v>
      </c>
      <c r="D24" s="134">
        <f>IFERROR(VLOOKUP(A24,Lists!$A:$N,4,0),0)</f>
        <v>0</v>
      </c>
      <c r="E24" s="135">
        <f t="shared" si="1"/>
        <v>0</v>
      </c>
      <c r="F24" s="236"/>
      <c r="G24" s="132"/>
      <c r="H24" s="136" t="s">
        <v>46</v>
      </c>
      <c r="I24" s="137" t="s">
        <v>64</v>
      </c>
      <c r="J24" s="112"/>
    </row>
    <row r="25" spans="1:10" thickBot="1" x14ac:dyDescent="0.25">
      <c r="A25" s="212" t="s">
        <v>204</v>
      </c>
      <c r="B25" s="213">
        <v>0</v>
      </c>
      <c r="C25" s="272" t="s">
        <v>26</v>
      </c>
      <c r="D25" s="134">
        <f>IFERROR(VLOOKUP(A25,Lists!$A:$N,4,0),0)</f>
        <v>0</v>
      </c>
      <c r="E25" s="135">
        <f t="shared" si="1"/>
        <v>0</v>
      </c>
      <c r="F25" s="236"/>
      <c r="G25" s="132"/>
      <c r="H25" s="136" t="s">
        <v>63</v>
      </c>
      <c r="I25" s="137" t="s">
        <v>64</v>
      </c>
      <c r="J25" s="112"/>
    </row>
    <row r="26" spans="1:10" thickBot="1" x14ac:dyDescent="0.25">
      <c r="A26" s="212" t="s">
        <v>205</v>
      </c>
      <c r="B26" s="213">
        <v>0</v>
      </c>
      <c r="C26" s="272" t="s">
        <v>26</v>
      </c>
      <c r="D26" s="134">
        <f>IFERROR(VLOOKUP(A26,Lists!$A:$N,4,0),0)</f>
        <v>0</v>
      </c>
      <c r="E26" s="135">
        <f t="shared" si="1"/>
        <v>0</v>
      </c>
      <c r="F26" s="236"/>
      <c r="G26" s="132"/>
      <c r="H26" s="138" t="s">
        <v>84</v>
      </c>
      <c r="I26" s="139"/>
      <c r="J26" s="112"/>
    </row>
    <row r="27" spans="1:10" thickBot="1" x14ac:dyDescent="0.25">
      <c r="A27" s="212" t="s">
        <v>206</v>
      </c>
      <c r="B27" s="213">
        <v>0</v>
      </c>
      <c r="C27" s="272" t="s">
        <v>27</v>
      </c>
      <c r="D27" s="134">
        <f>IFERROR(VLOOKUP(A27,Lists!$A:$N,4,0),0)</f>
        <v>0</v>
      </c>
      <c r="E27" s="135">
        <f t="shared" si="1"/>
        <v>0</v>
      </c>
      <c r="F27" s="238"/>
      <c r="G27" s="132"/>
      <c r="H27" s="140"/>
      <c r="I27" s="142"/>
      <c r="J27" s="112"/>
    </row>
    <row r="28" spans="1:10" thickBot="1" x14ac:dyDescent="0.25">
      <c r="A28" s="278" t="s">
        <v>207</v>
      </c>
      <c r="B28" s="214">
        <v>0</v>
      </c>
      <c r="C28" s="273" t="s">
        <v>27</v>
      </c>
      <c r="D28" s="279">
        <f>IFERROR(VLOOKUP(A28,Lists!$A:$N,4,0),0)</f>
        <v>0</v>
      </c>
      <c r="E28" s="141">
        <f>IF(ISERROR(B28*D28),0,B28*D28)</f>
        <v>0</v>
      </c>
      <c r="F28" s="238"/>
      <c r="G28" s="132"/>
      <c r="H28" s="140"/>
      <c r="I28" s="142"/>
      <c r="J28" s="112"/>
    </row>
    <row r="29" spans="1:10" ht="16.5" thickBot="1" x14ac:dyDescent="0.25">
      <c r="A29" s="163"/>
      <c r="B29" s="117"/>
      <c r="C29" s="144"/>
      <c r="D29" s="145" t="s">
        <v>30</v>
      </c>
      <c r="E29" s="146">
        <f>SUM(IF(ISNA(E21),0,E21),IF(ISNA(E22),0,E22),IF(ISNA(E23),0,E23))</f>
        <v>0</v>
      </c>
      <c r="F29" s="167">
        <f>IFERROR(E29/E31,0)</f>
        <v>0</v>
      </c>
      <c r="G29" s="147"/>
      <c r="H29" s="113"/>
      <c r="I29" s="164"/>
      <c r="J29" s="112"/>
    </row>
    <row r="30" spans="1:10" ht="16.5" thickBot="1" x14ac:dyDescent="0.25">
      <c r="A30" s="143"/>
      <c r="B30" s="118"/>
      <c r="C30" s="144"/>
      <c r="D30" s="153" t="s">
        <v>107</v>
      </c>
      <c r="E30" s="154">
        <f>SUM(E21:E28)</f>
        <v>0</v>
      </c>
      <c r="F30" s="167">
        <f>IFERROR(E30/E31,0)</f>
        <v>0</v>
      </c>
      <c r="G30" s="147"/>
      <c r="H30" s="282"/>
      <c r="I30" s="284" t="s">
        <v>361</v>
      </c>
      <c r="J30" s="284" t="s">
        <v>363</v>
      </c>
    </row>
    <row r="31" spans="1:10" ht="18.75" thickBot="1" x14ac:dyDescent="0.25">
      <c r="A31" s="165"/>
      <c r="B31" s="166"/>
      <c r="C31" s="152"/>
      <c r="D31" s="156" t="s">
        <v>108</v>
      </c>
      <c r="E31" s="216">
        <v>0</v>
      </c>
      <c r="F31" s="239"/>
      <c r="G31" s="147"/>
      <c r="H31" s="281" t="s">
        <v>362</v>
      </c>
      <c r="I31" s="286">
        <v>0.1273</v>
      </c>
      <c r="J31" s="154">
        <f>E30/I31</f>
        <v>0</v>
      </c>
    </row>
    <row r="32" spans="1:10" ht="18.75" thickBot="1" x14ac:dyDescent="0.25">
      <c r="A32" s="150"/>
      <c r="C32" s="152"/>
      <c r="D32" s="156" t="s">
        <v>43</v>
      </c>
      <c r="E32" s="157">
        <f>E31-E30</f>
        <v>0</v>
      </c>
      <c r="F32" s="236"/>
    </row>
    <row r="33" spans="1:10" ht="18.75" thickBot="1" x14ac:dyDescent="0.25">
      <c r="C33" s="152"/>
      <c r="D33" s="156" t="s">
        <v>181</v>
      </c>
      <c r="E33" s="247">
        <f>IFERROR(ROUNDUP(E31/I21,2),0)</f>
        <v>0</v>
      </c>
      <c r="F33" s="236"/>
    </row>
    <row r="34" spans="1:10" ht="18.75" thickBot="1" x14ac:dyDescent="0.25">
      <c r="A34" s="126"/>
      <c r="D34" s="159"/>
      <c r="E34" s="160"/>
    </row>
    <row r="35" spans="1:10" ht="18.75" thickBot="1" x14ac:dyDescent="0.25">
      <c r="A35" s="161" t="s">
        <v>71</v>
      </c>
      <c r="B35" s="123"/>
      <c r="C35" s="123"/>
      <c r="D35" s="162"/>
      <c r="E35" s="126"/>
      <c r="H35" s="126"/>
      <c r="I35" s="127"/>
    </row>
    <row r="36" spans="1:10" ht="16.5" thickBot="1" x14ac:dyDescent="0.25">
      <c r="A36" s="128"/>
      <c r="B36" s="129" t="s">
        <v>22</v>
      </c>
      <c r="C36" s="129" t="s">
        <v>23</v>
      </c>
      <c r="D36" s="130" t="s">
        <v>24</v>
      </c>
      <c r="E36" s="131" t="s">
        <v>25</v>
      </c>
      <c r="F36" s="236"/>
      <c r="H36" s="133" t="s">
        <v>104</v>
      </c>
      <c r="I36" s="243">
        <v>0</v>
      </c>
    </row>
    <row r="37" spans="1:10" thickBot="1" x14ac:dyDescent="0.25">
      <c r="A37" s="274" t="s">
        <v>200</v>
      </c>
      <c r="B37" s="215">
        <v>0</v>
      </c>
      <c r="C37" s="275" t="s">
        <v>26</v>
      </c>
      <c r="D37" s="276">
        <f>IFERROR(VLOOKUP(A37,Lists!$A:$N,4,0),0)</f>
        <v>0</v>
      </c>
      <c r="E37" s="277">
        <f>IF(ISERROR(B37*D37),0,B37*D37)</f>
        <v>0</v>
      </c>
      <c r="F37" s="236"/>
      <c r="G37" s="132"/>
      <c r="H37" s="136" t="s">
        <v>105</v>
      </c>
      <c r="I37" s="244">
        <v>0</v>
      </c>
      <c r="J37" s="112"/>
    </row>
    <row r="38" spans="1:10" thickBot="1" x14ac:dyDescent="0.25">
      <c r="A38" s="212" t="s">
        <v>201</v>
      </c>
      <c r="B38" s="213">
        <v>0</v>
      </c>
      <c r="C38" s="272" t="s">
        <v>26</v>
      </c>
      <c r="D38" s="134">
        <f>IFERROR(VLOOKUP(A38,Lists!$A:$N,4,0),0)</f>
        <v>0</v>
      </c>
      <c r="E38" s="135">
        <f t="shared" ref="E38:E43" si="2">IF(ISERROR(B38*D38),0,B38*D38)</f>
        <v>0</v>
      </c>
      <c r="F38" s="236"/>
      <c r="G38" s="132"/>
      <c r="H38" s="136" t="s">
        <v>106</v>
      </c>
      <c r="I38" s="244">
        <v>0</v>
      </c>
      <c r="J38" s="112"/>
    </row>
    <row r="39" spans="1:10" thickBot="1" x14ac:dyDescent="0.25">
      <c r="A39" s="212" t="s">
        <v>202</v>
      </c>
      <c r="B39" s="213">
        <v>0</v>
      </c>
      <c r="C39" s="272" t="s">
        <v>26</v>
      </c>
      <c r="D39" s="134">
        <f>IFERROR(VLOOKUP(A39,Lists!$A:$N,4,0),0)</f>
        <v>0</v>
      </c>
      <c r="E39" s="135">
        <f t="shared" si="2"/>
        <v>0</v>
      </c>
      <c r="F39" s="236"/>
      <c r="G39" s="132"/>
      <c r="H39" s="136" t="s">
        <v>45</v>
      </c>
      <c r="I39" s="137" t="s">
        <v>64</v>
      </c>
      <c r="J39" s="112"/>
    </row>
    <row r="40" spans="1:10" thickBot="1" x14ac:dyDescent="0.25">
      <c r="A40" s="212" t="s">
        <v>203</v>
      </c>
      <c r="B40" s="213">
        <v>0</v>
      </c>
      <c r="C40" s="272" t="s">
        <v>26</v>
      </c>
      <c r="D40" s="134">
        <f>IFERROR(VLOOKUP(A40,Lists!$A:$N,4,0),0)</f>
        <v>0</v>
      </c>
      <c r="E40" s="135">
        <f t="shared" si="2"/>
        <v>0</v>
      </c>
      <c r="F40" s="236"/>
      <c r="G40" s="132"/>
      <c r="H40" s="136" t="s">
        <v>46</v>
      </c>
      <c r="I40" s="137" t="s">
        <v>64</v>
      </c>
      <c r="J40" s="112"/>
    </row>
    <row r="41" spans="1:10" thickBot="1" x14ac:dyDescent="0.25">
      <c r="A41" s="212" t="s">
        <v>204</v>
      </c>
      <c r="B41" s="213">
        <v>0</v>
      </c>
      <c r="C41" s="272" t="s">
        <v>26</v>
      </c>
      <c r="D41" s="134">
        <f>IFERROR(VLOOKUP(A41,Lists!$A:$N,4,0),0)</f>
        <v>0</v>
      </c>
      <c r="E41" s="135">
        <f t="shared" si="2"/>
        <v>0</v>
      </c>
      <c r="F41" s="236"/>
      <c r="G41" s="132"/>
      <c r="H41" s="136" t="s">
        <v>63</v>
      </c>
      <c r="I41" s="137" t="s">
        <v>64</v>
      </c>
      <c r="J41" s="112"/>
    </row>
    <row r="42" spans="1:10" thickBot="1" x14ac:dyDescent="0.25">
      <c r="A42" s="212" t="s">
        <v>205</v>
      </c>
      <c r="B42" s="213">
        <v>0</v>
      </c>
      <c r="C42" s="272" t="s">
        <v>26</v>
      </c>
      <c r="D42" s="134">
        <f>IFERROR(VLOOKUP(A42,Lists!$A:$N,4,0),0)</f>
        <v>0</v>
      </c>
      <c r="E42" s="135">
        <f t="shared" si="2"/>
        <v>0</v>
      </c>
      <c r="F42" s="236"/>
      <c r="G42" s="132"/>
      <c r="H42" s="138" t="s">
        <v>84</v>
      </c>
      <c r="I42" s="139"/>
      <c r="J42" s="112"/>
    </row>
    <row r="43" spans="1:10" thickBot="1" x14ac:dyDescent="0.25">
      <c r="A43" s="212" t="s">
        <v>206</v>
      </c>
      <c r="B43" s="213">
        <v>0</v>
      </c>
      <c r="C43" s="272" t="s">
        <v>27</v>
      </c>
      <c r="D43" s="134">
        <f>IFERROR(VLOOKUP(A43,Lists!$A:$N,4,0),0)</f>
        <v>0</v>
      </c>
      <c r="E43" s="135">
        <f t="shared" si="2"/>
        <v>0</v>
      </c>
      <c r="F43" s="238"/>
      <c r="G43" s="132"/>
      <c r="H43" s="140"/>
      <c r="I43" s="142"/>
      <c r="J43" s="112"/>
    </row>
    <row r="44" spans="1:10" thickBot="1" x14ac:dyDescent="0.25">
      <c r="A44" s="278" t="s">
        <v>207</v>
      </c>
      <c r="B44" s="214">
        <v>0</v>
      </c>
      <c r="C44" s="273" t="s">
        <v>27</v>
      </c>
      <c r="D44" s="279">
        <f>IFERROR(VLOOKUP(A44,Lists!$A:$N,4,0),0)</f>
        <v>0</v>
      </c>
      <c r="E44" s="141">
        <f>IF(ISERROR(B44*D44),0,B44*D44)</f>
        <v>0</v>
      </c>
      <c r="F44" s="238"/>
      <c r="G44" s="132"/>
      <c r="H44" s="140"/>
      <c r="I44" s="142"/>
      <c r="J44" s="112"/>
    </row>
    <row r="45" spans="1:10" ht="16.5" thickBot="1" x14ac:dyDescent="0.25">
      <c r="A45" s="163"/>
      <c r="B45" s="117"/>
      <c r="C45" s="144"/>
      <c r="D45" s="145" t="s">
        <v>30</v>
      </c>
      <c r="E45" s="146">
        <f>SUM(IF(ISNA(E37),0,E37),IF(ISNA(E38),0,E38),IF(ISNA(E39),0,E39))</f>
        <v>0</v>
      </c>
      <c r="F45" s="167">
        <f>IFERROR(E45/E47,0)</f>
        <v>0</v>
      </c>
      <c r="G45" s="147"/>
      <c r="H45" s="113"/>
      <c r="I45" s="164"/>
      <c r="J45" s="112"/>
    </row>
    <row r="46" spans="1:10" ht="16.5" thickBot="1" x14ac:dyDescent="0.25">
      <c r="A46" s="143"/>
      <c r="B46" s="118"/>
      <c r="C46" s="144"/>
      <c r="D46" s="153" t="s">
        <v>107</v>
      </c>
      <c r="E46" s="154">
        <f>SUM(E37:E44)</f>
        <v>0</v>
      </c>
      <c r="F46" s="167">
        <f>IFERROR(E46/E47,0)</f>
        <v>0</v>
      </c>
      <c r="G46" s="147"/>
      <c r="H46" s="282"/>
      <c r="I46" s="284" t="s">
        <v>361</v>
      </c>
      <c r="J46" s="284" t="s">
        <v>363</v>
      </c>
    </row>
    <row r="47" spans="1:10" ht="18.75" thickBot="1" x14ac:dyDescent="0.25">
      <c r="A47" s="165"/>
      <c r="B47" s="166"/>
      <c r="C47" s="152"/>
      <c r="D47" s="156" t="s">
        <v>108</v>
      </c>
      <c r="E47" s="216">
        <v>0</v>
      </c>
      <c r="F47" s="239"/>
      <c r="G47" s="147"/>
      <c r="H47" s="281" t="s">
        <v>362</v>
      </c>
      <c r="I47" s="286">
        <v>0.1273</v>
      </c>
      <c r="J47" s="154">
        <f>E46/I47</f>
        <v>0</v>
      </c>
    </row>
    <row r="48" spans="1:10" ht="18.75" thickBot="1" x14ac:dyDescent="0.25">
      <c r="A48" s="150"/>
      <c r="C48" s="152"/>
      <c r="D48" s="156" t="s">
        <v>43</v>
      </c>
      <c r="E48" s="157">
        <f>E47-E46</f>
        <v>0</v>
      </c>
      <c r="F48" s="236"/>
      <c r="H48" s="113"/>
      <c r="I48" s="164"/>
    </row>
    <row r="49" spans="1:10" ht="18.75" thickBot="1" x14ac:dyDescent="0.25">
      <c r="C49" s="152"/>
      <c r="D49" s="156" t="s">
        <v>181</v>
      </c>
      <c r="E49" s="247">
        <f>IFERROR(ROUNDUP(E47/I37,2),0)</f>
        <v>0</v>
      </c>
      <c r="F49" s="236"/>
      <c r="H49" s="113"/>
      <c r="I49" s="164"/>
    </row>
    <row r="50" spans="1:10" ht="18.75" thickBot="1" x14ac:dyDescent="0.25">
      <c r="D50" s="159"/>
      <c r="E50" s="160"/>
      <c r="H50" s="113"/>
      <c r="I50" s="164"/>
    </row>
    <row r="51" spans="1:10" ht="18.75" thickBot="1" x14ac:dyDescent="0.25">
      <c r="A51" s="161" t="s">
        <v>72</v>
      </c>
      <c r="B51" s="123"/>
      <c r="C51" s="123"/>
      <c r="D51" s="162"/>
      <c r="E51" s="126"/>
      <c r="H51" s="126"/>
      <c r="I51" s="127"/>
    </row>
    <row r="52" spans="1:10" ht="16.5" thickBot="1" x14ac:dyDescent="0.25">
      <c r="A52" s="128"/>
      <c r="B52" s="129" t="s">
        <v>22</v>
      </c>
      <c r="C52" s="129" t="s">
        <v>23</v>
      </c>
      <c r="D52" s="130" t="s">
        <v>24</v>
      </c>
      <c r="E52" s="131" t="s">
        <v>25</v>
      </c>
      <c r="F52" s="236"/>
      <c r="H52" s="133" t="s">
        <v>104</v>
      </c>
      <c r="I52" s="243">
        <v>0</v>
      </c>
    </row>
    <row r="53" spans="1:10" thickBot="1" x14ac:dyDescent="0.25">
      <c r="A53" s="274" t="s">
        <v>200</v>
      </c>
      <c r="B53" s="215">
        <v>0</v>
      </c>
      <c r="C53" s="275" t="s">
        <v>26</v>
      </c>
      <c r="D53" s="276">
        <f>IFERROR(VLOOKUP(A53,Lists!$A:$N,4,0),0)</f>
        <v>0</v>
      </c>
      <c r="E53" s="277">
        <f>IF(ISERROR(B53*D53),0,B53*D53)</f>
        <v>0</v>
      </c>
      <c r="F53" s="236"/>
      <c r="G53" s="132"/>
      <c r="H53" s="136" t="s">
        <v>105</v>
      </c>
      <c r="I53" s="244">
        <v>0</v>
      </c>
      <c r="J53" s="112"/>
    </row>
    <row r="54" spans="1:10" thickBot="1" x14ac:dyDescent="0.25">
      <c r="A54" s="212" t="s">
        <v>201</v>
      </c>
      <c r="B54" s="213">
        <v>0</v>
      </c>
      <c r="C54" s="272" t="s">
        <v>26</v>
      </c>
      <c r="D54" s="134">
        <f>IFERROR(VLOOKUP(A54,Lists!$A:$N,4,0),0)</f>
        <v>0</v>
      </c>
      <c r="E54" s="135">
        <f t="shared" ref="E54:E59" si="3">IF(ISERROR(B54*D54),0,B54*D54)</f>
        <v>0</v>
      </c>
      <c r="F54" s="236"/>
      <c r="G54" s="132"/>
      <c r="H54" s="136" t="s">
        <v>106</v>
      </c>
      <c r="I54" s="244">
        <v>0</v>
      </c>
      <c r="J54" s="112"/>
    </row>
    <row r="55" spans="1:10" thickBot="1" x14ac:dyDescent="0.25">
      <c r="A55" s="212" t="s">
        <v>202</v>
      </c>
      <c r="B55" s="213">
        <v>0</v>
      </c>
      <c r="C55" s="272" t="s">
        <v>26</v>
      </c>
      <c r="D55" s="134">
        <f>IFERROR(VLOOKUP(A55,Lists!$A:$N,4,0),0)</f>
        <v>0</v>
      </c>
      <c r="E55" s="135">
        <f t="shared" si="3"/>
        <v>0</v>
      </c>
      <c r="F55" s="236"/>
      <c r="G55" s="132"/>
      <c r="H55" s="136" t="s">
        <v>45</v>
      </c>
      <c r="I55" s="137" t="s">
        <v>64</v>
      </c>
      <c r="J55" s="112"/>
    </row>
    <row r="56" spans="1:10" thickBot="1" x14ac:dyDescent="0.25">
      <c r="A56" s="212" t="s">
        <v>203</v>
      </c>
      <c r="B56" s="213">
        <v>0</v>
      </c>
      <c r="C56" s="272" t="s">
        <v>26</v>
      </c>
      <c r="D56" s="134">
        <f>IFERROR(VLOOKUP(A56,Lists!$A:$N,4,0),0)</f>
        <v>0</v>
      </c>
      <c r="E56" s="135">
        <f t="shared" si="3"/>
        <v>0</v>
      </c>
      <c r="F56" s="236"/>
      <c r="G56" s="132"/>
      <c r="H56" s="136" t="s">
        <v>46</v>
      </c>
      <c r="I56" s="137" t="s">
        <v>64</v>
      </c>
      <c r="J56" s="112"/>
    </row>
    <row r="57" spans="1:10" thickBot="1" x14ac:dyDescent="0.25">
      <c r="A57" s="212" t="s">
        <v>204</v>
      </c>
      <c r="B57" s="213">
        <v>0</v>
      </c>
      <c r="C57" s="272" t="s">
        <v>26</v>
      </c>
      <c r="D57" s="134">
        <f>IFERROR(VLOOKUP(A57,Lists!$A:$N,4,0),0)</f>
        <v>0</v>
      </c>
      <c r="E57" s="135">
        <f t="shared" si="3"/>
        <v>0</v>
      </c>
      <c r="F57" s="236"/>
      <c r="G57" s="132"/>
      <c r="H57" s="136" t="s">
        <v>63</v>
      </c>
      <c r="I57" s="137" t="s">
        <v>64</v>
      </c>
      <c r="J57" s="112"/>
    </row>
    <row r="58" spans="1:10" thickBot="1" x14ac:dyDescent="0.25">
      <c r="A58" s="212" t="s">
        <v>205</v>
      </c>
      <c r="B58" s="213">
        <v>0</v>
      </c>
      <c r="C58" s="272" t="s">
        <v>26</v>
      </c>
      <c r="D58" s="134">
        <f>IFERROR(VLOOKUP(A58,Lists!$A:$N,4,0),0)</f>
        <v>0</v>
      </c>
      <c r="E58" s="135">
        <f t="shared" si="3"/>
        <v>0</v>
      </c>
      <c r="F58" s="236"/>
      <c r="G58" s="132"/>
      <c r="H58" s="138" t="s">
        <v>84</v>
      </c>
      <c r="I58" s="139"/>
      <c r="J58" s="112"/>
    </row>
    <row r="59" spans="1:10" thickBot="1" x14ac:dyDescent="0.25">
      <c r="A59" s="212" t="s">
        <v>206</v>
      </c>
      <c r="B59" s="213">
        <v>0</v>
      </c>
      <c r="C59" s="272" t="s">
        <v>27</v>
      </c>
      <c r="D59" s="134">
        <f>IFERROR(VLOOKUP(A59,Lists!$A:$N,4,0),0)</f>
        <v>0</v>
      </c>
      <c r="E59" s="135">
        <f t="shared" si="3"/>
        <v>0</v>
      </c>
      <c r="F59" s="238"/>
      <c r="G59" s="132"/>
      <c r="H59" s="140"/>
      <c r="I59" s="142"/>
      <c r="J59" s="112"/>
    </row>
    <row r="60" spans="1:10" thickBot="1" x14ac:dyDescent="0.25">
      <c r="A60" s="278" t="s">
        <v>207</v>
      </c>
      <c r="B60" s="214">
        <v>0</v>
      </c>
      <c r="C60" s="273" t="s">
        <v>27</v>
      </c>
      <c r="D60" s="279">
        <f>IFERROR(VLOOKUP(A60,Lists!$A:$N,4,0),0)</f>
        <v>0</v>
      </c>
      <c r="E60" s="141">
        <f>IF(ISERROR(B60*D60),0,B60*D60)</f>
        <v>0</v>
      </c>
      <c r="F60" s="238"/>
      <c r="G60" s="132"/>
      <c r="H60" s="140"/>
      <c r="I60" s="142"/>
      <c r="J60" s="112"/>
    </row>
    <row r="61" spans="1:10" ht="16.5" thickBot="1" x14ac:dyDescent="0.25">
      <c r="A61" s="163"/>
      <c r="B61" s="117"/>
      <c r="C61" s="168"/>
      <c r="D61" s="145" t="s">
        <v>30</v>
      </c>
      <c r="E61" s="146">
        <f>SUM(IF(ISNA(E53),0,E53),IF(ISNA(E54),0,E54),IF(ISNA(E55),0,E55))</f>
        <v>0</v>
      </c>
      <c r="F61" s="167">
        <f>IFERROR(E61/E63,0)</f>
        <v>0</v>
      </c>
      <c r="G61" s="147"/>
      <c r="H61" s="113"/>
      <c r="I61" s="164"/>
      <c r="J61" s="112"/>
    </row>
    <row r="62" spans="1:10" ht="16.5" thickBot="1" x14ac:dyDescent="0.25">
      <c r="A62" s="143"/>
      <c r="B62" s="118"/>
      <c r="C62" s="144"/>
      <c r="D62" s="153" t="s">
        <v>107</v>
      </c>
      <c r="E62" s="154">
        <f>SUM(E53:E60)</f>
        <v>0</v>
      </c>
      <c r="F62" s="167">
        <f>IFERROR(E62/E63,0)</f>
        <v>0</v>
      </c>
      <c r="G62" s="147"/>
      <c r="H62" s="282"/>
      <c r="I62" s="284" t="s">
        <v>361</v>
      </c>
      <c r="J62" s="284" t="s">
        <v>363</v>
      </c>
    </row>
    <row r="63" spans="1:10" ht="18.75" thickBot="1" x14ac:dyDescent="0.25">
      <c r="A63" s="165"/>
      <c r="B63" s="166"/>
      <c r="C63" s="152"/>
      <c r="D63" s="156" t="s">
        <v>108</v>
      </c>
      <c r="E63" s="216">
        <v>0</v>
      </c>
      <c r="F63" s="239"/>
      <c r="G63" s="147"/>
      <c r="H63" s="281" t="s">
        <v>362</v>
      </c>
      <c r="I63" s="286">
        <v>0.1273</v>
      </c>
      <c r="J63" s="154">
        <f>E62/I63</f>
        <v>0</v>
      </c>
    </row>
    <row r="64" spans="1:10" ht="18.75" thickBot="1" x14ac:dyDescent="0.25">
      <c r="A64" s="150"/>
      <c r="C64" s="152"/>
      <c r="D64" s="156" t="s">
        <v>43</v>
      </c>
      <c r="E64" s="157">
        <f>E63-E62</f>
        <v>0</v>
      </c>
      <c r="F64" s="236"/>
      <c r="H64" s="113"/>
      <c r="I64" s="164"/>
    </row>
    <row r="65" spans="1:10" ht="18.75" thickBot="1" x14ac:dyDescent="0.25">
      <c r="C65" s="152"/>
      <c r="D65" s="156" t="s">
        <v>181</v>
      </c>
      <c r="E65" s="247">
        <f>IFERROR(ROUNDUP(E63/I53,2),0)</f>
        <v>0</v>
      </c>
      <c r="F65" s="236"/>
    </row>
    <row r="66" spans="1:10" ht="18.75" thickBot="1" x14ac:dyDescent="0.25">
      <c r="A66" s="126"/>
      <c r="D66" s="159"/>
      <c r="E66" s="160"/>
    </row>
    <row r="67" spans="1:10" ht="18.75" thickBot="1" x14ac:dyDescent="0.25">
      <c r="A67" s="161" t="s">
        <v>73</v>
      </c>
      <c r="B67" s="123"/>
      <c r="C67" s="123"/>
      <c r="D67" s="162"/>
      <c r="E67" s="126"/>
      <c r="H67" s="126"/>
      <c r="I67" s="127"/>
    </row>
    <row r="68" spans="1:10" ht="16.5" thickBot="1" x14ac:dyDescent="0.25">
      <c r="A68" s="128"/>
      <c r="B68" s="129" t="s">
        <v>22</v>
      </c>
      <c r="C68" s="129" t="s">
        <v>23</v>
      </c>
      <c r="D68" s="130" t="s">
        <v>24</v>
      </c>
      <c r="E68" s="131" t="s">
        <v>25</v>
      </c>
      <c r="F68" s="236"/>
      <c r="H68" s="133" t="s">
        <v>104</v>
      </c>
      <c r="I68" s="243">
        <v>0</v>
      </c>
    </row>
    <row r="69" spans="1:10" thickBot="1" x14ac:dyDescent="0.25">
      <c r="A69" s="274" t="s">
        <v>200</v>
      </c>
      <c r="B69" s="215">
        <v>0</v>
      </c>
      <c r="C69" s="275" t="s">
        <v>26</v>
      </c>
      <c r="D69" s="276">
        <f>IFERROR(VLOOKUP(A69,Lists!$A:$N,4,0),0)</f>
        <v>0</v>
      </c>
      <c r="E69" s="277">
        <f>IF(ISERROR(B69*D69),0,B69*D69)</f>
        <v>0</v>
      </c>
      <c r="F69" s="236"/>
      <c r="G69" s="132"/>
      <c r="H69" s="136" t="s">
        <v>105</v>
      </c>
      <c r="I69" s="244">
        <v>0</v>
      </c>
      <c r="J69" s="112"/>
    </row>
    <row r="70" spans="1:10" thickBot="1" x14ac:dyDescent="0.25">
      <c r="A70" s="212" t="s">
        <v>201</v>
      </c>
      <c r="B70" s="213">
        <v>0</v>
      </c>
      <c r="C70" s="272" t="s">
        <v>26</v>
      </c>
      <c r="D70" s="134">
        <f>IFERROR(VLOOKUP(A70,Lists!$A:$N,4,0),0)</f>
        <v>0</v>
      </c>
      <c r="E70" s="135">
        <f t="shared" ref="E70:E75" si="4">IF(ISERROR(B70*D70),0,B70*D70)</f>
        <v>0</v>
      </c>
      <c r="F70" s="236"/>
      <c r="G70" s="132"/>
      <c r="H70" s="136" t="s">
        <v>106</v>
      </c>
      <c r="I70" s="244">
        <v>0</v>
      </c>
      <c r="J70" s="112"/>
    </row>
    <row r="71" spans="1:10" thickBot="1" x14ac:dyDescent="0.25">
      <c r="A71" s="212" t="s">
        <v>202</v>
      </c>
      <c r="B71" s="213">
        <v>0</v>
      </c>
      <c r="C71" s="272" t="s">
        <v>26</v>
      </c>
      <c r="D71" s="134">
        <f>IFERROR(VLOOKUP(A71,Lists!$A:$N,4,0),0)</f>
        <v>0</v>
      </c>
      <c r="E71" s="135">
        <f t="shared" si="4"/>
        <v>0</v>
      </c>
      <c r="F71" s="236"/>
      <c r="G71" s="132"/>
      <c r="H71" s="136" t="s">
        <v>45</v>
      </c>
      <c r="I71" s="137" t="s">
        <v>64</v>
      </c>
      <c r="J71" s="112"/>
    </row>
    <row r="72" spans="1:10" thickBot="1" x14ac:dyDescent="0.25">
      <c r="A72" s="212" t="s">
        <v>203</v>
      </c>
      <c r="B72" s="213">
        <v>0</v>
      </c>
      <c r="C72" s="272" t="s">
        <v>26</v>
      </c>
      <c r="D72" s="134">
        <f>IFERROR(VLOOKUP(A72,Lists!$A:$N,4,0),0)</f>
        <v>0</v>
      </c>
      <c r="E72" s="135">
        <f t="shared" si="4"/>
        <v>0</v>
      </c>
      <c r="F72" s="236"/>
      <c r="G72" s="132"/>
      <c r="H72" s="136" t="s">
        <v>46</v>
      </c>
      <c r="I72" s="137" t="s">
        <v>64</v>
      </c>
      <c r="J72" s="112"/>
    </row>
    <row r="73" spans="1:10" thickBot="1" x14ac:dyDescent="0.25">
      <c r="A73" s="212" t="s">
        <v>204</v>
      </c>
      <c r="B73" s="213">
        <v>0</v>
      </c>
      <c r="C73" s="272" t="s">
        <v>26</v>
      </c>
      <c r="D73" s="134">
        <f>IFERROR(VLOOKUP(A73,Lists!$A:$N,4,0),0)</f>
        <v>0</v>
      </c>
      <c r="E73" s="135">
        <f t="shared" si="4"/>
        <v>0</v>
      </c>
      <c r="F73" s="236"/>
      <c r="G73" s="132"/>
      <c r="H73" s="136" t="s">
        <v>63</v>
      </c>
      <c r="I73" s="137" t="s">
        <v>64</v>
      </c>
      <c r="J73" s="112"/>
    </row>
    <row r="74" spans="1:10" thickBot="1" x14ac:dyDescent="0.25">
      <c r="A74" s="212" t="s">
        <v>205</v>
      </c>
      <c r="B74" s="213">
        <v>0</v>
      </c>
      <c r="C74" s="272" t="s">
        <v>26</v>
      </c>
      <c r="D74" s="134">
        <f>IFERROR(VLOOKUP(A74,Lists!$A:$N,4,0),0)</f>
        <v>0</v>
      </c>
      <c r="E74" s="135">
        <f t="shared" si="4"/>
        <v>0</v>
      </c>
      <c r="F74" s="236"/>
      <c r="G74" s="132"/>
      <c r="H74" s="138" t="s">
        <v>84</v>
      </c>
      <c r="I74" s="139"/>
      <c r="J74" s="112"/>
    </row>
    <row r="75" spans="1:10" thickBot="1" x14ac:dyDescent="0.25">
      <c r="A75" s="212" t="s">
        <v>206</v>
      </c>
      <c r="B75" s="213">
        <v>0</v>
      </c>
      <c r="C75" s="272" t="s">
        <v>27</v>
      </c>
      <c r="D75" s="134">
        <f>IFERROR(VLOOKUP(A75,Lists!$A:$N,4,0),0)</f>
        <v>0</v>
      </c>
      <c r="E75" s="135">
        <f t="shared" si="4"/>
        <v>0</v>
      </c>
      <c r="F75" s="238"/>
      <c r="G75" s="132"/>
      <c r="H75" s="140"/>
      <c r="I75" s="142"/>
      <c r="J75" s="112"/>
    </row>
    <row r="76" spans="1:10" thickBot="1" x14ac:dyDescent="0.25">
      <c r="A76" s="278" t="s">
        <v>207</v>
      </c>
      <c r="B76" s="214">
        <v>0</v>
      </c>
      <c r="C76" s="273" t="s">
        <v>27</v>
      </c>
      <c r="D76" s="279">
        <f>IFERROR(VLOOKUP(A76,Lists!$A:$N,4,0),0)</f>
        <v>0</v>
      </c>
      <c r="E76" s="141">
        <f>IF(ISERROR(B76*D76),0,B76*D76)</f>
        <v>0</v>
      </c>
      <c r="F76" s="238"/>
      <c r="G76" s="132"/>
      <c r="H76" s="140"/>
      <c r="I76" s="142"/>
      <c r="J76" s="112"/>
    </row>
    <row r="77" spans="1:10" ht="16.5" thickBot="1" x14ac:dyDescent="0.25">
      <c r="A77" s="163"/>
      <c r="B77" s="117"/>
      <c r="C77" s="168"/>
      <c r="D77" s="145" t="s">
        <v>30</v>
      </c>
      <c r="E77" s="146">
        <f>SUM(IF(ISNA(E69),0,E69),IF(ISNA(E70),0,E70),IF(ISNA(E71),0,E71))</f>
        <v>0</v>
      </c>
      <c r="F77" s="167">
        <f>IFERROR(E77/E79,0)</f>
        <v>0</v>
      </c>
      <c r="G77" s="147"/>
      <c r="H77" s="113"/>
      <c r="I77" s="164"/>
      <c r="J77" s="112"/>
    </row>
    <row r="78" spans="1:10" ht="16.5" thickBot="1" x14ac:dyDescent="0.25">
      <c r="A78" s="143"/>
      <c r="B78" s="118"/>
      <c r="C78" s="144"/>
      <c r="D78" s="153" t="s">
        <v>107</v>
      </c>
      <c r="E78" s="154">
        <f>SUM(E69:E76)</f>
        <v>0</v>
      </c>
      <c r="F78" s="167">
        <f>IFERROR(E78/E79,0)</f>
        <v>0</v>
      </c>
      <c r="G78" s="147"/>
      <c r="H78" s="282"/>
      <c r="I78" s="284" t="s">
        <v>361</v>
      </c>
      <c r="J78" s="284" t="s">
        <v>363</v>
      </c>
    </row>
    <row r="79" spans="1:10" ht="18.75" thickBot="1" x14ac:dyDescent="0.25">
      <c r="A79" s="165"/>
      <c r="B79" s="166"/>
      <c r="C79" s="152"/>
      <c r="D79" s="156" t="s">
        <v>108</v>
      </c>
      <c r="E79" s="216">
        <v>0</v>
      </c>
      <c r="F79" s="239"/>
      <c r="G79" s="147"/>
      <c r="H79" s="281" t="s">
        <v>362</v>
      </c>
      <c r="I79" s="286">
        <v>0.1273</v>
      </c>
      <c r="J79" s="154">
        <f>E78/I79</f>
        <v>0</v>
      </c>
    </row>
    <row r="80" spans="1:10" ht="18.75" thickBot="1" x14ac:dyDescent="0.25">
      <c r="A80" s="150"/>
      <c r="C80" s="152"/>
      <c r="D80" s="156" t="s">
        <v>43</v>
      </c>
      <c r="E80" s="157">
        <f>E79-E78</f>
        <v>0</v>
      </c>
      <c r="F80" s="236"/>
    </row>
    <row r="81" spans="1:10" ht="18.75" thickBot="1" x14ac:dyDescent="0.25">
      <c r="C81" s="152"/>
      <c r="D81" s="156" t="s">
        <v>181</v>
      </c>
      <c r="E81" s="247">
        <f>IFERROR(ROUNDUP(E79/I69,2),0)</f>
        <v>0</v>
      </c>
      <c r="F81" s="236"/>
    </row>
    <row r="82" spans="1:10" ht="18.75" thickBot="1" x14ac:dyDescent="0.25">
      <c r="A82" s="126"/>
      <c r="D82" s="159"/>
      <c r="E82" s="160"/>
    </row>
    <row r="83" spans="1:10" ht="18.75" thickBot="1" x14ac:dyDescent="0.25">
      <c r="A83" s="161" t="s">
        <v>74</v>
      </c>
      <c r="B83" s="123"/>
      <c r="C83" s="123"/>
      <c r="D83" s="162"/>
      <c r="E83" s="126"/>
      <c r="H83" s="126"/>
      <c r="I83" s="127"/>
    </row>
    <row r="84" spans="1:10" ht="16.5" thickBot="1" x14ac:dyDescent="0.25">
      <c r="A84" s="128"/>
      <c r="B84" s="129" t="s">
        <v>22</v>
      </c>
      <c r="C84" s="129" t="s">
        <v>23</v>
      </c>
      <c r="D84" s="130" t="s">
        <v>24</v>
      </c>
      <c r="E84" s="131" t="s">
        <v>25</v>
      </c>
      <c r="F84" s="236"/>
      <c r="H84" s="133" t="s">
        <v>104</v>
      </c>
      <c r="I84" s="243">
        <v>0</v>
      </c>
    </row>
    <row r="85" spans="1:10" thickBot="1" x14ac:dyDescent="0.25">
      <c r="A85" s="274" t="s">
        <v>200</v>
      </c>
      <c r="B85" s="215">
        <v>0</v>
      </c>
      <c r="C85" s="275" t="s">
        <v>26</v>
      </c>
      <c r="D85" s="276">
        <f>IFERROR(VLOOKUP(A85,Lists!$A:$N,4,0),0)</f>
        <v>0</v>
      </c>
      <c r="E85" s="277">
        <f>IF(ISERROR(B85*D85),0,B85*D85)</f>
        <v>0</v>
      </c>
      <c r="F85" s="236"/>
      <c r="G85" s="132"/>
      <c r="H85" s="136" t="s">
        <v>105</v>
      </c>
      <c r="I85" s="244">
        <v>0</v>
      </c>
      <c r="J85" s="112"/>
    </row>
    <row r="86" spans="1:10" thickBot="1" x14ac:dyDescent="0.25">
      <c r="A86" s="212" t="s">
        <v>201</v>
      </c>
      <c r="B86" s="213">
        <v>0</v>
      </c>
      <c r="C86" s="272" t="s">
        <v>26</v>
      </c>
      <c r="D86" s="134">
        <f>IFERROR(VLOOKUP(A86,Lists!$A:$N,4,0),0)</f>
        <v>0</v>
      </c>
      <c r="E86" s="135">
        <f t="shared" ref="E86:E91" si="5">IF(ISERROR(B86*D86),0,B86*D86)</f>
        <v>0</v>
      </c>
      <c r="F86" s="236"/>
      <c r="G86" s="132"/>
      <c r="H86" s="136" t="s">
        <v>106</v>
      </c>
      <c r="I86" s="244">
        <v>0</v>
      </c>
      <c r="J86" s="112"/>
    </row>
    <row r="87" spans="1:10" thickBot="1" x14ac:dyDescent="0.25">
      <c r="A87" s="212" t="s">
        <v>202</v>
      </c>
      <c r="B87" s="213">
        <v>0</v>
      </c>
      <c r="C87" s="272" t="s">
        <v>26</v>
      </c>
      <c r="D87" s="134">
        <f>IFERROR(VLOOKUP(A87,Lists!$A:$N,4,0),0)</f>
        <v>0</v>
      </c>
      <c r="E87" s="135">
        <f t="shared" si="5"/>
        <v>0</v>
      </c>
      <c r="F87" s="236"/>
      <c r="G87" s="132"/>
      <c r="H87" s="136" t="s">
        <v>45</v>
      </c>
      <c r="I87" s="137" t="s">
        <v>64</v>
      </c>
      <c r="J87" s="112"/>
    </row>
    <row r="88" spans="1:10" thickBot="1" x14ac:dyDescent="0.25">
      <c r="A88" s="212" t="s">
        <v>203</v>
      </c>
      <c r="B88" s="213">
        <v>0</v>
      </c>
      <c r="C88" s="272" t="s">
        <v>26</v>
      </c>
      <c r="D88" s="134">
        <f>IFERROR(VLOOKUP(A88,Lists!$A:$N,4,0),0)</f>
        <v>0</v>
      </c>
      <c r="E88" s="135">
        <f t="shared" si="5"/>
        <v>0</v>
      </c>
      <c r="F88" s="236"/>
      <c r="G88" s="132"/>
      <c r="H88" s="136" t="s">
        <v>46</v>
      </c>
      <c r="I88" s="137" t="s">
        <v>64</v>
      </c>
      <c r="J88" s="112"/>
    </row>
    <row r="89" spans="1:10" thickBot="1" x14ac:dyDescent="0.25">
      <c r="A89" s="212" t="s">
        <v>204</v>
      </c>
      <c r="B89" s="213">
        <v>0</v>
      </c>
      <c r="C89" s="272" t="s">
        <v>26</v>
      </c>
      <c r="D89" s="134">
        <f>IFERROR(VLOOKUP(A89,Lists!$A:$N,4,0),0)</f>
        <v>0</v>
      </c>
      <c r="E89" s="135">
        <f t="shared" si="5"/>
        <v>0</v>
      </c>
      <c r="F89" s="236"/>
      <c r="G89" s="132"/>
      <c r="H89" s="136" t="s">
        <v>63</v>
      </c>
      <c r="I89" s="137" t="s">
        <v>64</v>
      </c>
      <c r="J89" s="112"/>
    </row>
    <row r="90" spans="1:10" thickBot="1" x14ac:dyDescent="0.25">
      <c r="A90" s="212" t="s">
        <v>205</v>
      </c>
      <c r="B90" s="213">
        <v>0</v>
      </c>
      <c r="C90" s="272" t="s">
        <v>26</v>
      </c>
      <c r="D90" s="134">
        <f>IFERROR(VLOOKUP(A90,Lists!$A:$N,4,0),0)</f>
        <v>0</v>
      </c>
      <c r="E90" s="135">
        <f t="shared" si="5"/>
        <v>0</v>
      </c>
      <c r="F90" s="236"/>
      <c r="G90" s="132"/>
      <c r="H90" s="138" t="s">
        <v>84</v>
      </c>
      <c r="I90" s="139"/>
      <c r="J90" s="112"/>
    </row>
    <row r="91" spans="1:10" thickBot="1" x14ac:dyDescent="0.25">
      <c r="A91" s="212" t="s">
        <v>206</v>
      </c>
      <c r="B91" s="213">
        <v>0</v>
      </c>
      <c r="C91" s="272" t="s">
        <v>27</v>
      </c>
      <c r="D91" s="134">
        <f>IFERROR(VLOOKUP(A91,Lists!$A:$N,4,0),0)</f>
        <v>0</v>
      </c>
      <c r="E91" s="135">
        <f t="shared" si="5"/>
        <v>0</v>
      </c>
      <c r="F91" s="238"/>
      <c r="G91" s="132"/>
      <c r="H91" s="140"/>
      <c r="I91" s="142"/>
      <c r="J91" s="112"/>
    </row>
    <row r="92" spans="1:10" thickBot="1" x14ac:dyDescent="0.25">
      <c r="A92" s="278" t="s">
        <v>207</v>
      </c>
      <c r="B92" s="214">
        <v>0</v>
      </c>
      <c r="C92" s="273" t="s">
        <v>27</v>
      </c>
      <c r="D92" s="279">
        <f>IFERROR(VLOOKUP(A92,Lists!$A:$N,4,0),0)</f>
        <v>0</v>
      </c>
      <c r="E92" s="141">
        <f>IF(ISERROR(B92*D92),0,B92*D92)</f>
        <v>0</v>
      </c>
      <c r="F92" s="238"/>
      <c r="G92" s="132"/>
      <c r="H92" s="140"/>
      <c r="I92" s="142"/>
      <c r="J92" s="112"/>
    </row>
    <row r="93" spans="1:10" ht="16.5" thickBot="1" x14ac:dyDescent="0.25">
      <c r="A93" s="163"/>
      <c r="B93" s="117"/>
      <c r="C93" s="168"/>
      <c r="D93" s="145" t="s">
        <v>30</v>
      </c>
      <c r="E93" s="146">
        <f>SUM(IF(ISNA(E85),0,E85),IF(ISNA(E86),0,E86),IF(ISNA(E87),0,E87))</f>
        <v>0</v>
      </c>
      <c r="F93" s="167">
        <f>IFERROR(E93/E95,0)</f>
        <v>0</v>
      </c>
      <c r="G93" s="147"/>
      <c r="H93" s="113"/>
      <c r="I93" s="164"/>
      <c r="J93" s="112"/>
    </row>
    <row r="94" spans="1:10" ht="16.5" thickBot="1" x14ac:dyDescent="0.25">
      <c r="A94" s="143"/>
      <c r="B94" s="118"/>
      <c r="C94" s="144"/>
      <c r="D94" s="153" t="s">
        <v>107</v>
      </c>
      <c r="E94" s="154">
        <f>SUM(E85:E92)</f>
        <v>0</v>
      </c>
      <c r="F94" s="167">
        <f>IFERROR(E94/E95,0)</f>
        <v>0</v>
      </c>
      <c r="G94" s="147"/>
      <c r="H94" s="282"/>
      <c r="I94" s="284" t="s">
        <v>361</v>
      </c>
      <c r="J94" s="284" t="s">
        <v>363</v>
      </c>
    </row>
    <row r="95" spans="1:10" ht="18.75" thickBot="1" x14ac:dyDescent="0.25">
      <c r="A95" s="165"/>
      <c r="B95" s="166"/>
      <c r="C95" s="152"/>
      <c r="D95" s="156" t="s">
        <v>108</v>
      </c>
      <c r="E95" s="216">
        <v>0</v>
      </c>
      <c r="F95" s="239"/>
      <c r="G95" s="147"/>
      <c r="H95" s="281" t="s">
        <v>362</v>
      </c>
      <c r="I95" s="286">
        <v>0.1273</v>
      </c>
      <c r="J95" s="154">
        <f>E94/I95</f>
        <v>0</v>
      </c>
    </row>
    <row r="96" spans="1:10" ht="18.75" thickBot="1" x14ac:dyDescent="0.25">
      <c r="A96" s="150"/>
      <c r="C96" s="152"/>
      <c r="D96" s="156" t="s">
        <v>43</v>
      </c>
      <c r="E96" s="157">
        <f>E95-E94</f>
        <v>0</v>
      </c>
      <c r="F96" s="236"/>
      <c r="H96" s="113"/>
      <c r="I96" s="164"/>
    </row>
    <row r="97" spans="1:10" ht="18.75" thickBot="1" x14ac:dyDescent="0.25">
      <c r="C97" s="152"/>
      <c r="D97" s="156" t="s">
        <v>181</v>
      </c>
      <c r="E97" s="247">
        <f>IFERROR(ROUNDUP(E95/I85,2),0)</f>
        <v>0</v>
      </c>
      <c r="F97" s="236"/>
    </row>
    <row r="98" spans="1:10" ht="18.75" thickBot="1" x14ac:dyDescent="0.25">
      <c r="A98" s="126"/>
      <c r="D98" s="159"/>
      <c r="E98" s="160"/>
    </row>
    <row r="99" spans="1:10" ht="18.75" thickBot="1" x14ac:dyDescent="0.25">
      <c r="A99" s="161" t="s">
        <v>75</v>
      </c>
      <c r="B99" s="123"/>
      <c r="C99" s="123"/>
      <c r="D99" s="162"/>
      <c r="E99" s="126"/>
      <c r="H99" s="126"/>
      <c r="I99" s="127"/>
    </row>
    <row r="100" spans="1:10" ht="16.5" thickBot="1" x14ac:dyDescent="0.25">
      <c r="A100" s="128"/>
      <c r="B100" s="129" t="s">
        <v>22</v>
      </c>
      <c r="C100" s="129" t="s">
        <v>23</v>
      </c>
      <c r="D100" s="130" t="s">
        <v>24</v>
      </c>
      <c r="E100" s="131" t="s">
        <v>25</v>
      </c>
      <c r="F100" s="236"/>
      <c r="H100" s="133" t="s">
        <v>104</v>
      </c>
      <c r="I100" s="243">
        <v>0</v>
      </c>
    </row>
    <row r="101" spans="1:10" thickBot="1" x14ac:dyDescent="0.25">
      <c r="A101" s="274" t="s">
        <v>200</v>
      </c>
      <c r="B101" s="215">
        <v>0</v>
      </c>
      <c r="C101" s="275" t="s">
        <v>26</v>
      </c>
      <c r="D101" s="276">
        <f>IFERROR(VLOOKUP(A101,Lists!$A:$N,4,0),0)</f>
        <v>0</v>
      </c>
      <c r="E101" s="277">
        <f>IF(ISERROR(B101*D101),0,B101*D101)</f>
        <v>0</v>
      </c>
      <c r="F101" s="236"/>
      <c r="G101" s="132"/>
      <c r="H101" s="136" t="s">
        <v>105</v>
      </c>
      <c r="I101" s="244">
        <v>0</v>
      </c>
      <c r="J101" s="112"/>
    </row>
    <row r="102" spans="1:10" thickBot="1" x14ac:dyDescent="0.25">
      <c r="A102" s="212" t="s">
        <v>201</v>
      </c>
      <c r="B102" s="213">
        <v>0</v>
      </c>
      <c r="C102" s="272" t="s">
        <v>26</v>
      </c>
      <c r="D102" s="134">
        <f>IFERROR(VLOOKUP(A102,Lists!$A:$N,4,0),0)</f>
        <v>0</v>
      </c>
      <c r="E102" s="135">
        <f t="shared" ref="E102:E107" si="6">IF(ISERROR(B102*D102),0,B102*D102)</f>
        <v>0</v>
      </c>
      <c r="F102" s="236"/>
      <c r="G102" s="132"/>
      <c r="H102" s="136" t="s">
        <v>106</v>
      </c>
      <c r="I102" s="244">
        <v>0</v>
      </c>
      <c r="J102" s="112"/>
    </row>
    <row r="103" spans="1:10" thickBot="1" x14ac:dyDescent="0.25">
      <c r="A103" s="212" t="s">
        <v>202</v>
      </c>
      <c r="B103" s="213">
        <v>0</v>
      </c>
      <c r="C103" s="272" t="s">
        <v>26</v>
      </c>
      <c r="D103" s="134">
        <f>IFERROR(VLOOKUP(A103,Lists!$A:$N,4,0),0)</f>
        <v>0</v>
      </c>
      <c r="E103" s="135">
        <f t="shared" si="6"/>
        <v>0</v>
      </c>
      <c r="F103" s="236"/>
      <c r="G103" s="132"/>
      <c r="H103" s="136" t="s">
        <v>45</v>
      </c>
      <c r="I103" s="137" t="s">
        <v>64</v>
      </c>
      <c r="J103" s="112"/>
    </row>
    <row r="104" spans="1:10" thickBot="1" x14ac:dyDescent="0.25">
      <c r="A104" s="212" t="s">
        <v>203</v>
      </c>
      <c r="B104" s="213">
        <v>0</v>
      </c>
      <c r="C104" s="272" t="s">
        <v>26</v>
      </c>
      <c r="D104" s="134">
        <f>IFERROR(VLOOKUP(A104,Lists!$A:$N,4,0),0)</f>
        <v>0</v>
      </c>
      <c r="E104" s="135">
        <f t="shared" si="6"/>
        <v>0</v>
      </c>
      <c r="F104" s="236"/>
      <c r="G104" s="132"/>
      <c r="H104" s="136" t="s">
        <v>46</v>
      </c>
      <c r="I104" s="137" t="s">
        <v>64</v>
      </c>
      <c r="J104" s="112"/>
    </row>
    <row r="105" spans="1:10" thickBot="1" x14ac:dyDescent="0.25">
      <c r="A105" s="212" t="s">
        <v>204</v>
      </c>
      <c r="B105" s="213">
        <v>0</v>
      </c>
      <c r="C105" s="272" t="s">
        <v>26</v>
      </c>
      <c r="D105" s="134">
        <f>IFERROR(VLOOKUP(A105,Lists!$A:$N,4,0),0)</f>
        <v>0</v>
      </c>
      <c r="E105" s="135">
        <f t="shared" si="6"/>
        <v>0</v>
      </c>
      <c r="F105" s="236"/>
      <c r="G105" s="132"/>
      <c r="H105" s="136" t="s">
        <v>63</v>
      </c>
      <c r="I105" s="137" t="s">
        <v>64</v>
      </c>
      <c r="J105" s="112"/>
    </row>
    <row r="106" spans="1:10" thickBot="1" x14ac:dyDescent="0.25">
      <c r="A106" s="212" t="s">
        <v>205</v>
      </c>
      <c r="B106" s="213">
        <v>0</v>
      </c>
      <c r="C106" s="272" t="s">
        <v>26</v>
      </c>
      <c r="D106" s="134">
        <f>IFERROR(VLOOKUP(A106,Lists!$A:$N,4,0),0)</f>
        <v>0</v>
      </c>
      <c r="E106" s="135">
        <f t="shared" si="6"/>
        <v>0</v>
      </c>
      <c r="F106" s="236"/>
      <c r="G106" s="132"/>
      <c r="H106" s="138" t="s">
        <v>84</v>
      </c>
      <c r="I106" s="139"/>
      <c r="J106" s="112"/>
    </row>
    <row r="107" spans="1:10" thickBot="1" x14ac:dyDescent="0.25">
      <c r="A107" s="212" t="s">
        <v>206</v>
      </c>
      <c r="B107" s="213">
        <v>0</v>
      </c>
      <c r="C107" s="272" t="s">
        <v>27</v>
      </c>
      <c r="D107" s="134">
        <f>IFERROR(VLOOKUP(A107,Lists!$A:$N,4,0),0)</f>
        <v>0</v>
      </c>
      <c r="E107" s="135">
        <f t="shared" si="6"/>
        <v>0</v>
      </c>
      <c r="F107" s="238"/>
      <c r="G107" s="132"/>
      <c r="H107" s="140"/>
      <c r="I107" s="142"/>
      <c r="J107" s="112"/>
    </row>
    <row r="108" spans="1:10" thickBot="1" x14ac:dyDescent="0.25">
      <c r="A108" s="278" t="s">
        <v>207</v>
      </c>
      <c r="B108" s="214">
        <v>0</v>
      </c>
      <c r="C108" s="273" t="s">
        <v>27</v>
      </c>
      <c r="D108" s="279">
        <f>IFERROR(VLOOKUP(A108,Lists!$A:$N,4,0),0)</f>
        <v>0</v>
      </c>
      <c r="E108" s="141">
        <f>IF(ISERROR(B108*D108),0,B108*D108)</f>
        <v>0</v>
      </c>
      <c r="F108" s="238"/>
      <c r="G108" s="132"/>
      <c r="H108" s="140"/>
      <c r="I108" s="142"/>
      <c r="J108" s="112"/>
    </row>
    <row r="109" spans="1:10" ht="16.5" thickBot="1" x14ac:dyDescent="0.25">
      <c r="A109" s="163"/>
      <c r="B109" s="117"/>
      <c r="C109" s="168"/>
      <c r="D109" s="145" t="s">
        <v>30</v>
      </c>
      <c r="E109" s="146">
        <f>SUM(IF(ISNA(E101),0,E101),IF(ISNA(E102),0,E102),IF(ISNA(E103),0,E103))</f>
        <v>0</v>
      </c>
      <c r="F109" s="167">
        <f>IFERROR(E109/E111,0)</f>
        <v>0</v>
      </c>
      <c r="G109" s="147"/>
      <c r="H109" s="113"/>
      <c r="I109" s="164"/>
      <c r="J109" s="112"/>
    </row>
    <row r="110" spans="1:10" ht="16.5" thickBot="1" x14ac:dyDescent="0.25">
      <c r="A110" s="143"/>
      <c r="B110" s="118"/>
      <c r="C110" s="144"/>
      <c r="D110" s="153" t="s">
        <v>107</v>
      </c>
      <c r="E110" s="154">
        <f>SUM(E101:E108)</f>
        <v>0</v>
      </c>
      <c r="F110" s="167">
        <f>IFERROR(E110/E111,0)</f>
        <v>0</v>
      </c>
      <c r="G110" s="147"/>
      <c r="H110" s="282"/>
      <c r="I110" s="284" t="s">
        <v>361</v>
      </c>
      <c r="J110" s="284" t="s">
        <v>363</v>
      </c>
    </row>
    <row r="111" spans="1:10" ht="18.75" thickBot="1" x14ac:dyDescent="0.25">
      <c r="A111" s="165"/>
      <c r="B111" s="166"/>
      <c r="C111" s="152"/>
      <c r="D111" s="156" t="s">
        <v>108</v>
      </c>
      <c r="E111" s="216">
        <v>0</v>
      </c>
      <c r="F111" s="239"/>
      <c r="G111" s="147"/>
      <c r="H111" s="281" t="s">
        <v>362</v>
      </c>
      <c r="I111" s="286">
        <v>0.1273</v>
      </c>
      <c r="J111" s="154">
        <f>E110/I111</f>
        <v>0</v>
      </c>
    </row>
    <row r="112" spans="1:10" ht="18.75" thickBot="1" x14ac:dyDescent="0.25">
      <c r="A112" s="150"/>
      <c r="C112" s="152"/>
      <c r="D112" s="156" t="s">
        <v>43</v>
      </c>
      <c r="E112" s="157">
        <f>E111-E110</f>
        <v>0</v>
      </c>
      <c r="F112" s="236"/>
    </row>
    <row r="113" spans="1:10" ht="18.75" thickBot="1" x14ac:dyDescent="0.25">
      <c r="C113" s="152"/>
      <c r="D113" s="156" t="s">
        <v>181</v>
      </c>
      <c r="E113" s="247">
        <f>IFERROR(ROUNDUP(E111/I101,2),0)</f>
        <v>0</v>
      </c>
      <c r="F113" s="236"/>
    </row>
    <row r="114" spans="1:10" ht="18.75" thickBot="1" x14ac:dyDescent="0.25">
      <c r="A114" s="126"/>
      <c r="D114" s="159"/>
      <c r="E114" s="160"/>
    </row>
    <row r="115" spans="1:10" ht="18.75" thickBot="1" x14ac:dyDescent="0.25">
      <c r="A115" s="161" t="s">
        <v>76</v>
      </c>
      <c r="B115" s="123"/>
      <c r="C115" s="123"/>
      <c r="D115" s="162"/>
      <c r="E115" s="126"/>
      <c r="H115" s="126"/>
      <c r="I115" s="127"/>
    </row>
    <row r="116" spans="1:10" ht="16.5" thickBot="1" x14ac:dyDescent="0.25">
      <c r="A116" s="128"/>
      <c r="B116" s="129" t="s">
        <v>22</v>
      </c>
      <c r="C116" s="129" t="s">
        <v>23</v>
      </c>
      <c r="D116" s="130" t="s">
        <v>24</v>
      </c>
      <c r="E116" s="131" t="s">
        <v>25</v>
      </c>
      <c r="F116" s="236"/>
      <c r="H116" s="133" t="s">
        <v>104</v>
      </c>
      <c r="I116" s="243">
        <v>0</v>
      </c>
    </row>
    <row r="117" spans="1:10" thickBot="1" x14ac:dyDescent="0.25">
      <c r="A117" s="274" t="s">
        <v>200</v>
      </c>
      <c r="B117" s="215">
        <v>0</v>
      </c>
      <c r="C117" s="275" t="s">
        <v>26</v>
      </c>
      <c r="D117" s="276">
        <f>IFERROR(VLOOKUP(A117,Lists!$A:$N,4,0),0)</f>
        <v>0</v>
      </c>
      <c r="E117" s="277">
        <f>IF(ISERROR(B117*D117),0,B117*D117)</f>
        <v>0</v>
      </c>
      <c r="F117" s="236"/>
      <c r="G117" s="132"/>
      <c r="H117" s="136" t="s">
        <v>105</v>
      </c>
      <c r="I117" s="244">
        <v>0</v>
      </c>
      <c r="J117" s="112"/>
    </row>
    <row r="118" spans="1:10" thickBot="1" x14ac:dyDescent="0.25">
      <c r="A118" s="212" t="s">
        <v>201</v>
      </c>
      <c r="B118" s="213">
        <v>0</v>
      </c>
      <c r="C118" s="272" t="s">
        <v>26</v>
      </c>
      <c r="D118" s="134">
        <f>IFERROR(VLOOKUP(A118,Lists!$A:$N,4,0),0)</f>
        <v>0</v>
      </c>
      <c r="E118" s="135">
        <f t="shared" ref="E118:E123" si="7">IF(ISERROR(B118*D118),0,B118*D118)</f>
        <v>0</v>
      </c>
      <c r="F118" s="236"/>
      <c r="G118" s="132"/>
      <c r="H118" s="136" t="s">
        <v>106</v>
      </c>
      <c r="I118" s="244">
        <v>0</v>
      </c>
      <c r="J118" s="112"/>
    </row>
    <row r="119" spans="1:10" thickBot="1" x14ac:dyDescent="0.25">
      <c r="A119" s="212" t="s">
        <v>202</v>
      </c>
      <c r="B119" s="213">
        <v>0</v>
      </c>
      <c r="C119" s="272" t="s">
        <v>26</v>
      </c>
      <c r="D119" s="134">
        <f>IFERROR(VLOOKUP(A119,Lists!$A:$N,4,0),0)</f>
        <v>0</v>
      </c>
      <c r="E119" s="135">
        <f t="shared" si="7"/>
        <v>0</v>
      </c>
      <c r="F119" s="236"/>
      <c r="G119" s="132"/>
      <c r="H119" s="136" t="s">
        <v>45</v>
      </c>
      <c r="I119" s="137" t="s">
        <v>64</v>
      </c>
      <c r="J119" s="112"/>
    </row>
    <row r="120" spans="1:10" thickBot="1" x14ac:dyDescent="0.25">
      <c r="A120" s="212" t="s">
        <v>203</v>
      </c>
      <c r="B120" s="213">
        <v>0</v>
      </c>
      <c r="C120" s="272" t="s">
        <v>26</v>
      </c>
      <c r="D120" s="134">
        <f>IFERROR(VLOOKUP(A120,Lists!$A:$N,4,0),0)</f>
        <v>0</v>
      </c>
      <c r="E120" s="135">
        <f t="shared" si="7"/>
        <v>0</v>
      </c>
      <c r="F120" s="236"/>
      <c r="G120" s="132"/>
      <c r="H120" s="136" t="s">
        <v>46</v>
      </c>
      <c r="I120" s="137" t="s">
        <v>64</v>
      </c>
      <c r="J120" s="112"/>
    </row>
    <row r="121" spans="1:10" thickBot="1" x14ac:dyDescent="0.25">
      <c r="A121" s="212" t="s">
        <v>204</v>
      </c>
      <c r="B121" s="213">
        <v>0</v>
      </c>
      <c r="C121" s="272" t="s">
        <v>26</v>
      </c>
      <c r="D121" s="134">
        <f>IFERROR(VLOOKUP(A121,Lists!$A:$N,4,0),0)</f>
        <v>0</v>
      </c>
      <c r="E121" s="135">
        <f t="shared" si="7"/>
        <v>0</v>
      </c>
      <c r="F121" s="236"/>
      <c r="G121" s="132"/>
      <c r="H121" s="136" t="s">
        <v>63</v>
      </c>
      <c r="I121" s="137" t="s">
        <v>64</v>
      </c>
      <c r="J121" s="112"/>
    </row>
    <row r="122" spans="1:10" thickBot="1" x14ac:dyDescent="0.25">
      <c r="A122" s="212" t="s">
        <v>205</v>
      </c>
      <c r="B122" s="213">
        <v>0</v>
      </c>
      <c r="C122" s="272" t="s">
        <v>26</v>
      </c>
      <c r="D122" s="134">
        <f>IFERROR(VLOOKUP(A122,Lists!$A:$N,4,0),0)</f>
        <v>0</v>
      </c>
      <c r="E122" s="135">
        <f t="shared" si="7"/>
        <v>0</v>
      </c>
      <c r="F122" s="236"/>
      <c r="G122" s="132"/>
      <c r="H122" s="138" t="s">
        <v>84</v>
      </c>
      <c r="I122" s="139"/>
      <c r="J122" s="112"/>
    </row>
    <row r="123" spans="1:10" thickBot="1" x14ac:dyDescent="0.25">
      <c r="A123" s="212" t="s">
        <v>206</v>
      </c>
      <c r="B123" s="213">
        <v>0</v>
      </c>
      <c r="C123" s="272" t="s">
        <v>27</v>
      </c>
      <c r="D123" s="134">
        <f>IFERROR(VLOOKUP(A123,Lists!$A:$N,4,0),0)</f>
        <v>0</v>
      </c>
      <c r="E123" s="135">
        <f t="shared" si="7"/>
        <v>0</v>
      </c>
      <c r="F123" s="238"/>
      <c r="G123" s="132"/>
      <c r="H123" s="140"/>
      <c r="I123" s="142"/>
      <c r="J123" s="112"/>
    </row>
    <row r="124" spans="1:10" thickBot="1" x14ac:dyDescent="0.25">
      <c r="A124" s="278" t="s">
        <v>207</v>
      </c>
      <c r="B124" s="214">
        <v>0</v>
      </c>
      <c r="C124" s="273" t="s">
        <v>27</v>
      </c>
      <c r="D124" s="279">
        <f>IFERROR(VLOOKUP(A124,Lists!$A:$N,4,0),0)</f>
        <v>0</v>
      </c>
      <c r="E124" s="141">
        <f>IF(ISERROR(B124*D124),0,B124*D124)</f>
        <v>0</v>
      </c>
      <c r="F124" s="238"/>
      <c r="G124" s="132"/>
      <c r="H124" s="140"/>
      <c r="I124" s="142"/>
      <c r="J124" s="112"/>
    </row>
    <row r="125" spans="1:10" ht="16.5" thickBot="1" x14ac:dyDescent="0.25">
      <c r="A125" s="163"/>
      <c r="B125" s="117"/>
      <c r="C125" s="168"/>
      <c r="D125" s="145" t="s">
        <v>30</v>
      </c>
      <c r="E125" s="146">
        <f>SUM(IF(ISNA(E117),0,E117),IF(ISNA(E118),0,E118),IF(ISNA(E119),0,E119))</f>
        <v>0</v>
      </c>
      <c r="F125" s="167">
        <f>IFERROR(E125/E127,0)</f>
        <v>0</v>
      </c>
      <c r="G125" s="147"/>
      <c r="H125" s="113"/>
      <c r="I125" s="164"/>
      <c r="J125" s="112"/>
    </row>
    <row r="126" spans="1:10" ht="16.5" thickBot="1" x14ac:dyDescent="0.25">
      <c r="A126" s="143"/>
      <c r="B126" s="118"/>
      <c r="C126" s="144"/>
      <c r="D126" s="153" t="s">
        <v>107</v>
      </c>
      <c r="E126" s="154">
        <f>SUM(E117:E124)</f>
        <v>0</v>
      </c>
      <c r="F126" s="167">
        <f>IFERROR(E126/E127,0)</f>
        <v>0</v>
      </c>
      <c r="G126" s="147"/>
      <c r="H126" s="282"/>
      <c r="I126" s="284" t="s">
        <v>361</v>
      </c>
      <c r="J126" s="284" t="s">
        <v>363</v>
      </c>
    </row>
    <row r="127" spans="1:10" ht="18.75" thickBot="1" x14ac:dyDescent="0.25">
      <c r="A127" s="165"/>
      <c r="B127" s="166"/>
      <c r="C127" s="152"/>
      <c r="D127" s="156" t="s">
        <v>108</v>
      </c>
      <c r="E127" s="216">
        <v>0</v>
      </c>
      <c r="F127" s="239"/>
      <c r="G127" s="147"/>
      <c r="H127" s="281" t="s">
        <v>362</v>
      </c>
      <c r="I127" s="286">
        <v>0.1273</v>
      </c>
      <c r="J127" s="154">
        <f>E126/I127</f>
        <v>0</v>
      </c>
    </row>
    <row r="128" spans="1:10" ht="18.75" thickBot="1" x14ac:dyDescent="0.25">
      <c r="A128" s="150"/>
      <c r="C128" s="152"/>
      <c r="D128" s="156" t="s">
        <v>43</v>
      </c>
      <c r="E128" s="157">
        <f>E127-E126</f>
        <v>0</v>
      </c>
      <c r="F128" s="236"/>
      <c r="H128" s="113"/>
      <c r="I128" s="164"/>
    </row>
    <row r="129" spans="1:10" ht="18.75" thickBot="1" x14ac:dyDescent="0.25">
      <c r="C129" s="152"/>
      <c r="D129" s="156" t="s">
        <v>181</v>
      </c>
      <c r="E129" s="247">
        <f>IFERROR(ROUNDUP(E127/I117,2),0)</f>
        <v>0</v>
      </c>
      <c r="F129" s="236"/>
      <c r="H129" s="113"/>
      <c r="I129" s="164"/>
    </row>
    <row r="130" spans="1:10" ht="18.75" thickBot="1" x14ac:dyDescent="0.25">
      <c r="A130" s="126"/>
      <c r="D130" s="159"/>
      <c r="E130" s="160"/>
    </row>
    <row r="131" spans="1:10" ht="18.75" thickBot="1" x14ac:dyDescent="0.25">
      <c r="A131" s="161" t="s">
        <v>77</v>
      </c>
      <c r="B131" s="123"/>
      <c r="C131" s="123"/>
      <c r="D131" s="162"/>
      <c r="E131" s="126"/>
      <c r="H131" s="126"/>
      <c r="I131" s="127"/>
    </row>
    <row r="132" spans="1:10" ht="16.5" thickBot="1" x14ac:dyDescent="0.25">
      <c r="A132" s="128"/>
      <c r="B132" s="129" t="s">
        <v>22</v>
      </c>
      <c r="C132" s="129" t="s">
        <v>23</v>
      </c>
      <c r="D132" s="130" t="s">
        <v>24</v>
      </c>
      <c r="E132" s="131" t="s">
        <v>25</v>
      </c>
      <c r="F132" s="236"/>
      <c r="H132" s="133" t="s">
        <v>104</v>
      </c>
      <c r="I132" s="243">
        <v>0</v>
      </c>
    </row>
    <row r="133" spans="1:10" thickBot="1" x14ac:dyDescent="0.25">
      <c r="A133" s="274" t="s">
        <v>200</v>
      </c>
      <c r="B133" s="215">
        <v>0</v>
      </c>
      <c r="C133" s="275" t="s">
        <v>26</v>
      </c>
      <c r="D133" s="276">
        <f>IFERROR(VLOOKUP(A133,Lists!$A:$N,4,0),0)</f>
        <v>0</v>
      </c>
      <c r="E133" s="277">
        <f>IF(ISERROR(B133*D133),0,B133*D133)</f>
        <v>0</v>
      </c>
      <c r="F133" s="236"/>
      <c r="G133" s="132"/>
      <c r="H133" s="136" t="s">
        <v>105</v>
      </c>
      <c r="I133" s="244">
        <v>0</v>
      </c>
      <c r="J133" s="112"/>
    </row>
    <row r="134" spans="1:10" thickBot="1" x14ac:dyDescent="0.25">
      <c r="A134" s="212" t="s">
        <v>201</v>
      </c>
      <c r="B134" s="213">
        <v>0</v>
      </c>
      <c r="C134" s="272" t="s">
        <v>26</v>
      </c>
      <c r="D134" s="134">
        <f>IFERROR(VLOOKUP(A134,Lists!$A:$N,4,0),0)</f>
        <v>0</v>
      </c>
      <c r="E134" s="135">
        <f t="shared" ref="E134:E139" si="8">IF(ISERROR(B134*D134),0,B134*D134)</f>
        <v>0</v>
      </c>
      <c r="F134" s="236"/>
      <c r="G134" s="132"/>
      <c r="H134" s="136" t="s">
        <v>106</v>
      </c>
      <c r="I134" s="244">
        <v>0</v>
      </c>
      <c r="J134" s="112"/>
    </row>
    <row r="135" spans="1:10" thickBot="1" x14ac:dyDescent="0.25">
      <c r="A135" s="212" t="s">
        <v>202</v>
      </c>
      <c r="B135" s="213">
        <v>0</v>
      </c>
      <c r="C135" s="272" t="s">
        <v>26</v>
      </c>
      <c r="D135" s="134">
        <f>IFERROR(VLOOKUP(A135,Lists!$A:$N,4,0),0)</f>
        <v>0</v>
      </c>
      <c r="E135" s="135">
        <f t="shared" si="8"/>
        <v>0</v>
      </c>
      <c r="F135" s="236"/>
      <c r="G135" s="132"/>
      <c r="H135" s="136" t="s">
        <v>45</v>
      </c>
      <c r="I135" s="137" t="s">
        <v>64</v>
      </c>
      <c r="J135" s="112"/>
    </row>
    <row r="136" spans="1:10" thickBot="1" x14ac:dyDescent="0.25">
      <c r="A136" s="212" t="s">
        <v>203</v>
      </c>
      <c r="B136" s="213">
        <v>0</v>
      </c>
      <c r="C136" s="272" t="s">
        <v>26</v>
      </c>
      <c r="D136" s="134">
        <f>IFERROR(VLOOKUP(A136,Lists!$A:$N,4,0),0)</f>
        <v>0</v>
      </c>
      <c r="E136" s="135">
        <f t="shared" si="8"/>
        <v>0</v>
      </c>
      <c r="F136" s="236"/>
      <c r="G136" s="132"/>
      <c r="H136" s="136" t="s">
        <v>46</v>
      </c>
      <c r="I136" s="137" t="s">
        <v>64</v>
      </c>
      <c r="J136" s="112"/>
    </row>
    <row r="137" spans="1:10" thickBot="1" x14ac:dyDescent="0.25">
      <c r="A137" s="212" t="s">
        <v>204</v>
      </c>
      <c r="B137" s="213">
        <v>0</v>
      </c>
      <c r="C137" s="272" t="s">
        <v>26</v>
      </c>
      <c r="D137" s="134">
        <f>IFERROR(VLOOKUP(A137,Lists!$A:$N,4,0),0)</f>
        <v>0</v>
      </c>
      <c r="E137" s="135">
        <f t="shared" si="8"/>
        <v>0</v>
      </c>
      <c r="F137" s="236"/>
      <c r="G137" s="132"/>
      <c r="H137" s="136" t="s">
        <v>63</v>
      </c>
      <c r="I137" s="137" t="s">
        <v>64</v>
      </c>
      <c r="J137" s="112"/>
    </row>
    <row r="138" spans="1:10" thickBot="1" x14ac:dyDescent="0.25">
      <c r="A138" s="212" t="s">
        <v>205</v>
      </c>
      <c r="B138" s="213">
        <v>0</v>
      </c>
      <c r="C138" s="272" t="s">
        <v>26</v>
      </c>
      <c r="D138" s="134">
        <f>IFERROR(VLOOKUP(A138,Lists!$A:$N,4,0),0)</f>
        <v>0</v>
      </c>
      <c r="E138" s="135">
        <f t="shared" si="8"/>
        <v>0</v>
      </c>
      <c r="F138" s="236"/>
      <c r="G138" s="132"/>
      <c r="H138" s="138" t="s">
        <v>84</v>
      </c>
      <c r="I138" s="139"/>
      <c r="J138" s="112"/>
    </row>
    <row r="139" spans="1:10" thickBot="1" x14ac:dyDescent="0.25">
      <c r="A139" s="212" t="s">
        <v>206</v>
      </c>
      <c r="B139" s="213">
        <v>0</v>
      </c>
      <c r="C139" s="272" t="s">
        <v>27</v>
      </c>
      <c r="D139" s="134">
        <f>IFERROR(VLOOKUP(A139,Lists!$A:$N,4,0),0)</f>
        <v>0</v>
      </c>
      <c r="E139" s="135">
        <f t="shared" si="8"/>
        <v>0</v>
      </c>
      <c r="F139" s="238"/>
      <c r="G139" s="132"/>
      <c r="H139" s="140"/>
      <c r="I139" s="142"/>
      <c r="J139" s="112"/>
    </row>
    <row r="140" spans="1:10" thickBot="1" x14ac:dyDescent="0.25">
      <c r="A140" s="278" t="s">
        <v>207</v>
      </c>
      <c r="B140" s="214">
        <v>0</v>
      </c>
      <c r="C140" s="273" t="s">
        <v>27</v>
      </c>
      <c r="D140" s="279">
        <f>IFERROR(VLOOKUP(A140,Lists!$A:$N,4,0),0)</f>
        <v>0</v>
      </c>
      <c r="E140" s="141">
        <f>IF(ISERROR(B140*D140),0,B140*D140)</f>
        <v>0</v>
      </c>
      <c r="F140" s="238"/>
      <c r="G140" s="132"/>
      <c r="H140" s="140"/>
      <c r="I140" s="142"/>
      <c r="J140" s="112"/>
    </row>
    <row r="141" spans="1:10" ht="16.5" thickBot="1" x14ac:dyDescent="0.25">
      <c r="A141" s="163"/>
      <c r="B141" s="117"/>
      <c r="C141" s="168"/>
      <c r="D141" s="145" t="s">
        <v>30</v>
      </c>
      <c r="E141" s="146">
        <f>SUM(IF(ISNA(E133),0,E133),IF(ISNA(E134),0,E134),IF(ISNA(E135),0,E135))</f>
        <v>0</v>
      </c>
      <c r="F141" s="167">
        <f>IFERROR(E141/E143,0)</f>
        <v>0</v>
      </c>
      <c r="G141" s="147"/>
      <c r="H141" s="113"/>
      <c r="I141" s="164"/>
      <c r="J141" s="112"/>
    </row>
    <row r="142" spans="1:10" ht="16.5" thickBot="1" x14ac:dyDescent="0.25">
      <c r="A142" s="143"/>
      <c r="B142" s="118"/>
      <c r="C142" s="144"/>
      <c r="D142" s="153" t="s">
        <v>107</v>
      </c>
      <c r="E142" s="154">
        <f>SUM(E133:E140)</f>
        <v>0</v>
      </c>
      <c r="F142" s="167">
        <f>IFERROR(E142/E143,0)</f>
        <v>0</v>
      </c>
      <c r="G142" s="147"/>
      <c r="H142" s="282"/>
      <c r="I142" s="284" t="s">
        <v>361</v>
      </c>
      <c r="J142" s="284" t="s">
        <v>363</v>
      </c>
    </row>
    <row r="143" spans="1:10" ht="18.75" thickBot="1" x14ac:dyDescent="0.25">
      <c r="A143" s="165"/>
      <c r="B143" s="166"/>
      <c r="C143" s="152"/>
      <c r="D143" s="156" t="s">
        <v>108</v>
      </c>
      <c r="E143" s="216">
        <v>0</v>
      </c>
      <c r="F143" s="239"/>
      <c r="G143" s="147"/>
      <c r="H143" s="281" t="s">
        <v>362</v>
      </c>
      <c r="I143" s="286">
        <v>0.1273</v>
      </c>
      <c r="J143" s="154">
        <f>E142/I143</f>
        <v>0</v>
      </c>
    </row>
    <row r="144" spans="1:10" ht="18.75" thickBot="1" x14ac:dyDescent="0.25">
      <c r="A144" s="150"/>
      <c r="C144" s="152"/>
      <c r="D144" s="156" t="s">
        <v>43</v>
      </c>
      <c r="E144" s="157">
        <f>E143-E142</f>
        <v>0</v>
      </c>
      <c r="F144" s="236"/>
      <c r="H144" s="113"/>
      <c r="I144" s="164"/>
    </row>
    <row r="145" spans="1:10" ht="18.75" thickBot="1" x14ac:dyDescent="0.25">
      <c r="C145" s="152"/>
      <c r="D145" s="156" t="s">
        <v>181</v>
      </c>
      <c r="E145" s="247">
        <f>IFERROR(ROUNDUP(E143/I133,2),0)</f>
        <v>0</v>
      </c>
      <c r="F145" s="236"/>
    </row>
    <row r="146" spans="1:10" ht="18.75" thickBot="1" x14ac:dyDescent="0.25">
      <c r="A146" s="126"/>
      <c r="D146" s="159"/>
      <c r="E146" s="160"/>
    </row>
    <row r="147" spans="1:10" ht="18.75" thickBot="1" x14ac:dyDescent="0.25">
      <c r="A147" s="161" t="s">
        <v>78</v>
      </c>
      <c r="B147" s="123"/>
      <c r="C147" s="123"/>
      <c r="D147" s="162"/>
      <c r="E147" s="126"/>
      <c r="H147" s="126"/>
      <c r="I147" s="127"/>
    </row>
    <row r="148" spans="1:10" ht="16.5" thickBot="1" x14ac:dyDescent="0.25">
      <c r="A148" s="128"/>
      <c r="B148" s="129" t="s">
        <v>22</v>
      </c>
      <c r="C148" s="129" t="s">
        <v>23</v>
      </c>
      <c r="D148" s="130" t="s">
        <v>24</v>
      </c>
      <c r="E148" s="131" t="s">
        <v>25</v>
      </c>
      <c r="F148" s="236"/>
      <c r="H148" s="133" t="s">
        <v>104</v>
      </c>
      <c r="I148" s="243">
        <v>0</v>
      </c>
    </row>
    <row r="149" spans="1:10" thickBot="1" x14ac:dyDescent="0.25">
      <c r="A149" s="274" t="s">
        <v>200</v>
      </c>
      <c r="B149" s="215">
        <v>0</v>
      </c>
      <c r="C149" s="275" t="s">
        <v>26</v>
      </c>
      <c r="D149" s="276">
        <f>IFERROR(VLOOKUP(A149,Lists!$A:$N,4,0),0)</f>
        <v>0</v>
      </c>
      <c r="E149" s="277">
        <f>IF(ISERROR(B149*D149),0,B149*D149)</f>
        <v>0</v>
      </c>
      <c r="F149" s="236"/>
      <c r="G149" s="132"/>
      <c r="H149" s="136" t="s">
        <v>105</v>
      </c>
      <c r="I149" s="244">
        <v>0</v>
      </c>
      <c r="J149" s="112"/>
    </row>
    <row r="150" spans="1:10" thickBot="1" x14ac:dyDescent="0.25">
      <c r="A150" s="212" t="s">
        <v>201</v>
      </c>
      <c r="B150" s="213">
        <v>0</v>
      </c>
      <c r="C150" s="272" t="s">
        <v>26</v>
      </c>
      <c r="D150" s="134">
        <f>IFERROR(VLOOKUP(A150,Lists!$A:$N,4,0),0)</f>
        <v>0</v>
      </c>
      <c r="E150" s="135">
        <f t="shared" ref="E150:E155" si="9">IF(ISERROR(B150*D150),0,B150*D150)</f>
        <v>0</v>
      </c>
      <c r="F150" s="236"/>
      <c r="G150" s="132"/>
      <c r="H150" s="136" t="s">
        <v>106</v>
      </c>
      <c r="I150" s="244">
        <v>0</v>
      </c>
      <c r="J150" s="112"/>
    </row>
    <row r="151" spans="1:10" thickBot="1" x14ac:dyDescent="0.25">
      <c r="A151" s="212" t="s">
        <v>202</v>
      </c>
      <c r="B151" s="213">
        <v>0</v>
      </c>
      <c r="C151" s="272" t="s">
        <v>26</v>
      </c>
      <c r="D151" s="134">
        <f>IFERROR(VLOOKUP(A151,Lists!$A:$N,4,0),0)</f>
        <v>0</v>
      </c>
      <c r="E151" s="135">
        <f t="shared" si="9"/>
        <v>0</v>
      </c>
      <c r="F151" s="236"/>
      <c r="G151" s="132"/>
      <c r="H151" s="136" t="s">
        <v>45</v>
      </c>
      <c r="I151" s="137" t="s">
        <v>64</v>
      </c>
      <c r="J151" s="112"/>
    </row>
    <row r="152" spans="1:10" thickBot="1" x14ac:dyDescent="0.25">
      <c r="A152" s="212" t="s">
        <v>203</v>
      </c>
      <c r="B152" s="213">
        <v>0</v>
      </c>
      <c r="C152" s="272" t="s">
        <v>26</v>
      </c>
      <c r="D152" s="134">
        <f>IFERROR(VLOOKUP(A152,Lists!$A:$N,4,0),0)</f>
        <v>0</v>
      </c>
      <c r="E152" s="135">
        <f t="shared" si="9"/>
        <v>0</v>
      </c>
      <c r="F152" s="236"/>
      <c r="G152" s="132"/>
      <c r="H152" s="136" t="s">
        <v>46</v>
      </c>
      <c r="I152" s="137" t="s">
        <v>64</v>
      </c>
      <c r="J152" s="112"/>
    </row>
    <row r="153" spans="1:10" thickBot="1" x14ac:dyDescent="0.25">
      <c r="A153" s="212" t="s">
        <v>204</v>
      </c>
      <c r="B153" s="213">
        <v>0</v>
      </c>
      <c r="C153" s="272" t="s">
        <v>26</v>
      </c>
      <c r="D153" s="134">
        <f>IFERROR(VLOOKUP(A153,Lists!$A:$N,4,0),0)</f>
        <v>0</v>
      </c>
      <c r="E153" s="135">
        <f t="shared" si="9"/>
        <v>0</v>
      </c>
      <c r="F153" s="236"/>
      <c r="G153" s="132"/>
      <c r="H153" s="136" t="s">
        <v>63</v>
      </c>
      <c r="I153" s="137" t="s">
        <v>64</v>
      </c>
      <c r="J153" s="112"/>
    </row>
    <row r="154" spans="1:10" thickBot="1" x14ac:dyDescent="0.25">
      <c r="A154" s="212" t="s">
        <v>205</v>
      </c>
      <c r="B154" s="213">
        <v>0</v>
      </c>
      <c r="C154" s="272" t="s">
        <v>26</v>
      </c>
      <c r="D154" s="134">
        <f>IFERROR(VLOOKUP(A154,Lists!$A:$N,4,0),0)</f>
        <v>0</v>
      </c>
      <c r="E154" s="135">
        <f t="shared" si="9"/>
        <v>0</v>
      </c>
      <c r="F154" s="236"/>
      <c r="G154" s="132"/>
      <c r="H154" s="138" t="s">
        <v>84</v>
      </c>
      <c r="I154" s="139"/>
      <c r="J154" s="112"/>
    </row>
    <row r="155" spans="1:10" thickBot="1" x14ac:dyDescent="0.25">
      <c r="A155" s="212" t="s">
        <v>206</v>
      </c>
      <c r="B155" s="213">
        <v>0</v>
      </c>
      <c r="C155" s="272" t="s">
        <v>27</v>
      </c>
      <c r="D155" s="134">
        <f>IFERROR(VLOOKUP(A155,Lists!$A:$N,4,0),0)</f>
        <v>0</v>
      </c>
      <c r="E155" s="135">
        <f t="shared" si="9"/>
        <v>0</v>
      </c>
      <c r="F155" s="238"/>
      <c r="G155" s="132"/>
      <c r="H155" s="140"/>
      <c r="I155" s="142"/>
      <c r="J155" s="112"/>
    </row>
    <row r="156" spans="1:10" thickBot="1" x14ac:dyDescent="0.25">
      <c r="A156" s="278" t="s">
        <v>207</v>
      </c>
      <c r="B156" s="214">
        <v>0</v>
      </c>
      <c r="C156" s="273" t="s">
        <v>27</v>
      </c>
      <c r="D156" s="279">
        <f>IFERROR(VLOOKUP(A156,Lists!$A:$N,4,0),0)</f>
        <v>0</v>
      </c>
      <c r="E156" s="141">
        <f>IF(ISERROR(B156*D156),0,B156*D156)</f>
        <v>0</v>
      </c>
      <c r="F156" s="238"/>
      <c r="G156" s="132"/>
      <c r="H156" s="140"/>
      <c r="I156" s="142"/>
      <c r="J156" s="112"/>
    </row>
    <row r="157" spans="1:10" ht="16.5" thickBot="1" x14ac:dyDescent="0.25">
      <c r="A157" s="163"/>
      <c r="B157" s="117"/>
      <c r="C157" s="168"/>
      <c r="D157" s="145" t="s">
        <v>30</v>
      </c>
      <c r="E157" s="146">
        <f>SUM(IF(ISNA(E149),0,E149),IF(ISNA(E150),0,E150),IF(ISNA(E151),0,E151))</f>
        <v>0</v>
      </c>
      <c r="F157" s="167">
        <f>IFERROR(E157/E159,0)</f>
        <v>0</v>
      </c>
      <c r="G157" s="147"/>
      <c r="H157" s="113"/>
      <c r="I157" s="164"/>
      <c r="J157" s="112"/>
    </row>
    <row r="158" spans="1:10" ht="16.5" thickBot="1" x14ac:dyDescent="0.25">
      <c r="A158" s="143"/>
      <c r="B158" s="118"/>
      <c r="C158" s="144"/>
      <c r="D158" s="153" t="s">
        <v>107</v>
      </c>
      <c r="E158" s="154">
        <f>SUM(E149:E156)</f>
        <v>0</v>
      </c>
      <c r="F158" s="167">
        <f>IFERROR(E158/E159,0)</f>
        <v>0</v>
      </c>
      <c r="G158" s="147"/>
      <c r="H158" s="282"/>
      <c r="I158" s="284" t="s">
        <v>361</v>
      </c>
      <c r="J158" s="284" t="s">
        <v>363</v>
      </c>
    </row>
    <row r="159" spans="1:10" ht="18.75" thickBot="1" x14ac:dyDescent="0.25">
      <c r="A159" s="165"/>
      <c r="B159" s="166"/>
      <c r="C159" s="152"/>
      <c r="D159" s="156" t="s">
        <v>108</v>
      </c>
      <c r="E159" s="216">
        <v>0</v>
      </c>
      <c r="F159" s="239"/>
      <c r="G159" s="147"/>
      <c r="H159" s="281" t="s">
        <v>362</v>
      </c>
      <c r="I159" s="286">
        <v>0.1273</v>
      </c>
      <c r="J159" s="154">
        <f>E158/I159</f>
        <v>0</v>
      </c>
    </row>
    <row r="160" spans="1:10" ht="18.75" thickBot="1" x14ac:dyDescent="0.25">
      <c r="A160" s="150"/>
      <c r="C160" s="152"/>
      <c r="D160" s="156" t="s">
        <v>43</v>
      </c>
      <c r="E160" s="157">
        <f>E159-E158</f>
        <v>0</v>
      </c>
      <c r="F160" s="236"/>
      <c r="H160" s="148"/>
      <c r="I160" s="149"/>
    </row>
    <row r="161" spans="1:9" ht="18.75" thickBot="1" x14ac:dyDescent="0.25">
      <c r="C161" s="152"/>
      <c r="D161" s="156" t="s">
        <v>181</v>
      </c>
      <c r="E161" s="247">
        <f>IFERROR(ROUNDUP(E159/I149,2),0)</f>
        <v>0</v>
      </c>
      <c r="F161" s="236"/>
    </row>
    <row r="162" spans="1:9" thickBot="1" x14ac:dyDescent="0.25">
      <c r="D162" s="169"/>
      <c r="E162" s="155"/>
      <c r="H162" s="170"/>
      <c r="I162" s="171"/>
    </row>
    <row r="163" spans="1:9" thickBot="1" x14ac:dyDescent="0.25">
      <c r="H163" s="170"/>
      <c r="I163" s="171"/>
    </row>
    <row r="164" spans="1:9" thickBot="1" x14ac:dyDescent="0.25">
      <c r="A164" s="294" t="s">
        <v>81</v>
      </c>
      <c r="B164" s="295"/>
      <c r="I164" s="171" t="str">
        <f>VLOOKUP(ROUND(AVERAGE(VLOOKUP(I135,Lists!E2:F5,2,0),VLOOKUP(I151,Lists!E2:F5,2,0),VLOOKUP(I119,Lists!E2:F5,2,0),VLOOKUP(I103,Lists!E2:F5,2,0),VLOOKUP(I87,Lists!E2:F5,2,0),VLOOKUP(I71,Lists!E2:F5,2,0),VLOOKUP(I55,Lists!E2:F5,2,0),VLOOKUP(I39,Lists!E2:F5,2,0),VLOOKUP(I23,Lists!E2:F5,2,0),VLOOKUP(I7,Lists!E2:F5,2,0)),0),Lists!F2:G5,2,0)</f>
        <v>Insufficient Data</v>
      </c>
    </row>
    <row r="165" spans="1:9" thickBot="1" x14ac:dyDescent="0.25">
      <c r="A165" s="296" t="s">
        <v>82</v>
      </c>
      <c r="B165" s="297"/>
    </row>
    <row r="166" spans="1:9" ht="15" x14ac:dyDescent="0.2"/>
  </sheetData>
  <sheetProtection password="A923" sheet="1" objects="1" scenarios="1"/>
  <mergeCells count="3">
    <mergeCell ref="A1:E1"/>
    <mergeCell ref="A164:B164"/>
    <mergeCell ref="A165:B165"/>
  </mergeCells>
  <phoneticPr fontId="12" type="noConversion"/>
  <dataValidations count="4">
    <dataValidation type="list" allowBlank="1" showInputMessage="1" showErrorMessage="1" sqref="I8 I24 I40 I56 I72 I88 I104 I120 I136 I152">
      <formula1>Type</formula1>
    </dataValidation>
    <dataValidation type="list" allowBlank="1" showInputMessage="1" showErrorMessage="1" sqref="I7 I23 I39 I135 I71 I151 I103 I119 I87 I55">
      <formula1>Complexity</formula1>
    </dataValidation>
    <dataValidation type="list" allowBlank="1" showInputMessage="1" showErrorMessage="1" sqref="I25 I41 I57 I73 I89 I105 I121 I137 I153 I9 I16:I17">
      <formula1>BaseSpirit</formula1>
    </dataValidation>
    <dataValidation type="list" allowBlank="1" showInputMessage="1" showErrorMessage="1" sqref="A117:A124 A133:A140 A5:A12 A21:A28 A53:A60 A37:A44 A69:A76 A85:A92 A101:A108 A149:A156">
      <formula1>Ingredients</formula1>
    </dataValidation>
  </dataValidations>
  <printOptions horizontalCentered="1"/>
  <pageMargins left="0.59055118110236227" right="0.59055118110236227" top="0.59055118110236227" bottom="0.59055118110236227" header="0" footer="0"/>
  <pageSetup scale="74" fitToHeight="6" orientation="portrait" r:id="rId1"/>
  <headerFooter>
    <oddFooter>Page &amp;P of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166"/>
  <sheetViews>
    <sheetView zoomScaleNormal="100" workbookViewId="0">
      <selection activeCell="H158" sqref="H158:J159"/>
    </sheetView>
  </sheetViews>
  <sheetFormatPr defaultColWidth="9.140625" defaultRowHeight="15.75" thickBottom="1" x14ac:dyDescent="0.25"/>
  <cols>
    <col min="1" max="1" width="30.7109375" style="114" customWidth="1"/>
    <col min="2" max="2" width="15.7109375" style="151" customWidth="1"/>
    <col min="3" max="3" width="18.7109375" style="151" customWidth="1"/>
    <col min="4" max="4" width="34.42578125" style="172" bestFit="1" customWidth="1"/>
    <col min="5" max="5" width="15.7109375" style="114" customWidth="1"/>
    <col min="6" max="6" width="9.140625" style="237"/>
    <col min="7" max="7" width="9.140625" style="113"/>
    <col min="8" max="8" width="29.5703125" style="114" bestFit="1" customWidth="1"/>
    <col min="9" max="9" width="18.140625" style="115" customWidth="1"/>
    <col min="10" max="10" width="24.7109375" style="113" bestFit="1" customWidth="1"/>
    <col min="11" max="16384" width="9.140625" style="113"/>
  </cols>
  <sheetData>
    <row r="1" spans="1:10" ht="25.5" customHeight="1" thickBot="1" x14ac:dyDescent="0.25">
      <c r="A1" s="303" t="s">
        <v>197</v>
      </c>
      <c r="B1" s="304"/>
      <c r="C1" s="304"/>
      <c r="D1" s="304"/>
      <c r="E1" s="305"/>
      <c r="F1" s="236"/>
    </row>
    <row r="2" spans="1:10" ht="16.5" thickBot="1" x14ac:dyDescent="0.25">
      <c r="A2" s="116"/>
      <c r="B2" s="117"/>
      <c r="C2" s="118"/>
      <c r="D2" s="119"/>
      <c r="E2" s="120"/>
    </row>
    <row r="3" spans="1:10" ht="18.75" thickBot="1" x14ac:dyDescent="0.25">
      <c r="A3" s="121" t="s">
        <v>69</v>
      </c>
      <c r="B3" s="122"/>
      <c r="C3" s="123"/>
      <c r="D3" s="124"/>
      <c r="E3" s="125"/>
      <c r="H3" s="126"/>
      <c r="I3" s="127"/>
    </row>
    <row r="4" spans="1:10" ht="16.5" thickBot="1" x14ac:dyDescent="0.25">
      <c r="A4" s="128"/>
      <c r="B4" s="129" t="s">
        <v>22</v>
      </c>
      <c r="C4" s="129" t="s">
        <v>23</v>
      </c>
      <c r="D4" s="130" t="s">
        <v>24</v>
      </c>
      <c r="E4" s="131" t="s">
        <v>25</v>
      </c>
      <c r="F4" s="236"/>
      <c r="G4" s="132"/>
      <c r="H4" s="133" t="s">
        <v>104</v>
      </c>
      <c r="I4" s="243">
        <v>0</v>
      </c>
      <c r="J4" s="112"/>
    </row>
    <row r="5" spans="1:10" thickBot="1" x14ac:dyDescent="0.25">
      <c r="A5" s="274" t="s">
        <v>200</v>
      </c>
      <c r="B5" s="215">
        <v>0</v>
      </c>
      <c r="C5" s="275" t="s">
        <v>26</v>
      </c>
      <c r="D5" s="276">
        <f>IFERROR(VLOOKUP(A5,Lists!$A:$N,4,0),0)</f>
        <v>0</v>
      </c>
      <c r="E5" s="277">
        <f>IF(ISERROR(B5*D5),0,B5*D5)</f>
        <v>0</v>
      </c>
      <c r="F5" s="236"/>
      <c r="G5" s="132"/>
      <c r="H5" s="136" t="s">
        <v>105</v>
      </c>
      <c r="I5" s="244">
        <v>0</v>
      </c>
      <c r="J5" s="112"/>
    </row>
    <row r="6" spans="1:10" thickBot="1" x14ac:dyDescent="0.25">
      <c r="A6" s="212" t="s">
        <v>201</v>
      </c>
      <c r="B6" s="213">
        <v>0</v>
      </c>
      <c r="C6" s="272" t="s">
        <v>26</v>
      </c>
      <c r="D6" s="134">
        <f>IFERROR(VLOOKUP(A6,Lists!$A:$N,4,0),0)</f>
        <v>0</v>
      </c>
      <c r="E6" s="135">
        <f t="shared" ref="E6:E11" si="0">IF(ISERROR(B6*D6),0,B6*D6)</f>
        <v>0</v>
      </c>
      <c r="F6" s="236"/>
      <c r="G6" s="132"/>
      <c r="H6" s="136" t="s">
        <v>106</v>
      </c>
      <c r="I6" s="244">
        <v>0</v>
      </c>
      <c r="J6" s="112"/>
    </row>
    <row r="7" spans="1:10" thickBot="1" x14ac:dyDescent="0.25">
      <c r="A7" s="212" t="s">
        <v>202</v>
      </c>
      <c r="B7" s="213">
        <v>0</v>
      </c>
      <c r="C7" s="272" t="s">
        <v>26</v>
      </c>
      <c r="D7" s="134">
        <f>IFERROR(VLOOKUP(A7,Lists!$A:$N,4,0),0)</f>
        <v>0</v>
      </c>
      <c r="E7" s="135">
        <f t="shared" si="0"/>
        <v>0</v>
      </c>
      <c r="F7" s="236"/>
      <c r="G7" s="132"/>
      <c r="H7" s="136" t="s">
        <v>45</v>
      </c>
      <c r="I7" s="137" t="s">
        <v>64</v>
      </c>
      <c r="J7" s="112"/>
    </row>
    <row r="8" spans="1:10" thickBot="1" x14ac:dyDescent="0.25">
      <c r="A8" s="212" t="s">
        <v>203</v>
      </c>
      <c r="B8" s="213">
        <v>0</v>
      </c>
      <c r="C8" s="272" t="s">
        <v>26</v>
      </c>
      <c r="D8" s="134">
        <f>IFERROR(VLOOKUP(A8,Lists!$A:$N,4,0),0)</f>
        <v>0</v>
      </c>
      <c r="E8" s="135">
        <f t="shared" si="0"/>
        <v>0</v>
      </c>
      <c r="F8" s="236"/>
      <c r="G8" s="132"/>
      <c r="H8" s="136" t="s">
        <v>46</v>
      </c>
      <c r="I8" s="137" t="s">
        <v>64</v>
      </c>
      <c r="J8" s="112"/>
    </row>
    <row r="9" spans="1:10" thickBot="1" x14ac:dyDescent="0.25">
      <c r="A9" s="212" t="s">
        <v>204</v>
      </c>
      <c r="B9" s="213">
        <v>0</v>
      </c>
      <c r="C9" s="272" t="s">
        <v>26</v>
      </c>
      <c r="D9" s="134">
        <f>IFERROR(VLOOKUP(A9,Lists!$A:$N,4,0),0)</f>
        <v>0</v>
      </c>
      <c r="E9" s="135">
        <f t="shared" si="0"/>
        <v>0</v>
      </c>
      <c r="F9" s="236"/>
      <c r="G9" s="132"/>
      <c r="H9" s="136" t="s">
        <v>63</v>
      </c>
      <c r="I9" s="137" t="s">
        <v>64</v>
      </c>
      <c r="J9" s="112"/>
    </row>
    <row r="10" spans="1:10" thickBot="1" x14ac:dyDescent="0.25">
      <c r="A10" s="212" t="s">
        <v>205</v>
      </c>
      <c r="B10" s="213">
        <v>0</v>
      </c>
      <c r="C10" s="272" t="s">
        <v>26</v>
      </c>
      <c r="D10" s="134">
        <f>IFERROR(VLOOKUP(A10,Lists!$A:$N,4,0),0)</f>
        <v>0</v>
      </c>
      <c r="E10" s="135">
        <f t="shared" si="0"/>
        <v>0</v>
      </c>
      <c r="F10" s="236"/>
      <c r="G10" s="132"/>
      <c r="H10" s="138" t="s">
        <v>84</v>
      </c>
      <c r="I10" s="139"/>
      <c r="J10" s="112"/>
    </row>
    <row r="11" spans="1:10" thickBot="1" x14ac:dyDescent="0.25">
      <c r="A11" s="212" t="s">
        <v>206</v>
      </c>
      <c r="B11" s="213">
        <v>0</v>
      </c>
      <c r="C11" s="272" t="s">
        <v>27</v>
      </c>
      <c r="D11" s="134">
        <f>IFERROR(VLOOKUP(A11,Lists!$A:$N,4,0),0)</f>
        <v>0</v>
      </c>
      <c r="E11" s="135">
        <f t="shared" si="0"/>
        <v>0</v>
      </c>
      <c r="F11" s="238"/>
      <c r="G11" s="132"/>
      <c r="H11" s="140"/>
      <c r="I11" s="142"/>
      <c r="J11" s="112"/>
    </row>
    <row r="12" spans="1:10" thickBot="1" x14ac:dyDescent="0.25">
      <c r="A12" s="278" t="s">
        <v>207</v>
      </c>
      <c r="B12" s="214">
        <v>0</v>
      </c>
      <c r="C12" s="273" t="s">
        <v>27</v>
      </c>
      <c r="D12" s="279">
        <f>IFERROR(VLOOKUP(A12,Lists!$A:$N,4,0),0)</f>
        <v>0</v>
      </c>
      <c r="E12" s="141">
        <f>IF(ISERROR(B12*D12),0,B12*D12)</f>
        <v>0</v>
      </c>
      <c r="F12" s="238"/>
      <c r="G12" s="132"/>
      <c r="H12" s="140"/>
      <c r="I12" s="142"/>
      <c r="J12" s="112"/>
    </row>
    <row r="13" spans="1:10" ht="16.5" thickBot="1" x14ac:dyDescent="0.25">
      <c r="A13" s="143"/>
      <c r="B13" s="118"/>
      <c r="C13" s="144"/>
      <c r="D13" s="145" t="s">
        <v>30</v>
      </c>
      <c r="E13" s="146">
        <f>SUM(IF(ISNA(E5),0,E5),IF(ISNA(E6),0,E6),IF(ISNA(E7),0,E7))</f>
        <v>0</v>
      </c>
      <c r="F13" s="167">
        <f>IFERROR(E13/E15,0)</f>
        <v>0</v>
      </c>
      <c r="G13" s="147"/>
      <c r="H13" s="148"/>
      <c r="I13" s="149"/>
      <c r="J13" s="112"/>
    </row>
    <row r="14" spans="1:10" ht="16.5" thickBot="1" x14ac:dyDescent="0.25">
      <c r="A14" s="143"/>
      <c r="B14" s="118"/>
      <c r="C14" s="144"/>
      <c r="D14" s="153" t="s">
        <v>107</v>
      </c>
      <c r="E14" s="154">
        <f>SUM(E5:E12)</f>
        <v>0</v>
      </c>
      <c r="F14" s="167">
        <f>IFERROR(E14/E15,0)</f>
        <v>0</v>
      </c>
      <c r="G14" s="147"/>
      <c r="H14" s="282"/>
      <c r="I14" s="284" t="s">
        <v>361</v>
      </c>
      <c r="J14" s="284" t="s">
        <v>363</v>
      </c>
    </row>
    <row r="15" spans="1:10" ht="18.75" thickBot="1" x14ac:dyDescent="0.25">
      <c r="A15" s="150"/>
      <c r="C15" s="152"/>
      <c r="D15" s="156" t="s">
        <v>108</v>
      </c>
      <c r="E15" s="216">
        <v>0</v>
      </c>
      <c r="F15" s="239"/>
      <c r="G15" s="147"/>
      <c r="H15" s="281" t="s">
        <v>362</v>
      </c>
      <c r="I15" s="286">
        <v>0.1273</v>
      </c>
      <c r="J15" s="154">
        <f>E14/I15</f>
        <v>0</v>
      </c>
    </row>
    <row r="16" spans="1:10" ht="18.75" thickBot="1" x14ac:dyDescent="0.25">
      <c r="A16" s="150"/>
      <c r="C16" s="152"/>
      <c r="D16" s="156" t="s">
        <v>43</v>
      </c>
      <c r="E16" s="157">
        <f>E15-E14</f>
        <v>0</v>
      </c>
      <c r="F16" s="236"/>
    </row>
    <row r="17" spans="1:10" ht="18.75" thickBot="1" x14ac:dyDescent="0.25">
      <c r="A17" s="150"/>
      <c r="C17" s="152"/>
      <c r="D17" s="156" t="s">
        <v>181</v>
      </c>
      <c r="E17" s="247">
        <f>IFERROR(ROUNDUP(E15/I5,2),0)</f>
        <v>0</v>
      </c>
      <c r="F17" s="236"/>
    </row>
    <row r="18" spans="1:10" ht="18.75" thickBot="1" x14ac:dyDescent="0.25">
      <c r="A18" s="158"/>
      <c r="D18" s="159"/>
      <c r="E18" s="160"/>
    </row>
    <row r="19" spans="1:10" ht="18.75" thickBot="1" x14ac:dyDescent="0.25">
      <c r="A19" s="161" t="s">
        <v>70</v>
      </c>
      <c r="B19" s="123"/>
      <c r="C19" s="123"/>
      <c r="D19" s="162"/>
      <c r="E19" s="126"/>
      <c r="H19" s="126"/>
      <c r="I19" s="127"/>
    </row>
    <row r="20" spans="1:10" ht="16.5" thickBot="1" x14ac:dyDescent="0.25">
      <c r="A20" s="128"/>
      <c r="B20" s="129" t="s">
        <v>22</v>
      </c>
      <c r="C20" s="129" t="s">
        <v>23</v>
      </c>
      <c r="D20" s="130" t="s">
        <v>24</v>
      </c>
      <c r="E20" s="131" t="s">
        <v>25</v>
      </c>
      <c r="F20" s="236"/>
      <c r="H20" s="133" t="s">
        <v>104</v>
      </c>
      <c r="I20" s="243">
        <v>0</v>
      </c>
    </row>
    <row r="21" spans="1:10" thickBot="1" x14ac:dyDescent="0.25">
      <c r="A21" s="274" t="s">
        <v>200</v>
      </c>
      <c r="B21" s="215">
        <v>0</v>
      </c>
      <c r="C21" s="275" t="s">
        <v>26</v>
      </c>
      <c r="D21" s="276">
        <f>IFERROR(VLOOKUP(A21,Lists!$A:$N,4,0),0)</f>
        <v>0</v>
      </c>
      <c r="E21" s="277">
        <f>IF(ISERROR(B21*D21),0,B21*D21)</f>
        <v>0</v>
      </c>
      <c r="F21" s="236"/>
      <c r="G21" s="132"/>
      <c r="H21" s="136" t="s">
        <v>105</v>
      </c>
      <c r="I21" s="244">
        <v>0</v>
      </c>
      <c r="J21" s="112"/>
    </row>
    <row r="22" spans="1:10" thickBot="1" x14ac:dyDescent="0.25">
      <c r="A22" s="212" t="s">
        <v>201</v>
      </c>
      <c r="B22" s="213">
        <v>0</v>
      </c>
      <c r="C22" s="272" t="s">
        <v>26</v>
      </c>
      <c r="D22" s="134">
        <f>IFERROR(VLOOKUP(A22,Lists!$A:$N,4,0),0)</f>
        <v>0</v>
      </c>
      <c r="E22" s="135">
        <f t="shared" ref="E22:E27" si="1">IF(ISERROR(B22*D22),0,B22*D22)</f>
        <v>0</v>
      </c>
      <c r="F22" s="236"/>
      <c r="G22" s="132"/>
      <c r="H22" s="136" t="s">
        <v>106</v>
      </c>
      <c r="I22" s="244">
        <v>0</v>
      </c>
      <c r="J22" s="112"/>
    </row>
    <row r="23" spans="1:10" thickBot="1" x14ac:dyDescent="0.25">
      <c r="A23" s="212" t="s">
        <v>202</v>
      </c>
      <c r="B23" s="213">
        <v>0</v>
      </c>
      <c r="C23" s="272" t="s">
        <v>26</v>
      </c>
      <c r="D23" s="134">
        <f>IFERROR(VLOOKUP(A23,Lists!$A:$N,4,0),0)</f>
        <v>0</v>
      </c>
      <c r="E23" s="135">
        <f t="shared" si="1"/>
        <v>0</v>
      </c>
      <c r="F23" s="236"/>
      <c r="G23" s="132"/>
      <c r="H23" s="136" t="s">
        <v>45</v>
      </c>
      <c r="I23" s="137" t="s">
        <v>64</v>
      </c>
      <c r="J23" s="112"/>
    </row>
    <row r="24" spans="1:10" thickBot="1" x14ac:dyDescent="0.25">
      <c r="A24" s="212" t="s">
        <v>203</v>
      </c>
      <c r="B24" s="213">
        <v>0</v>
      </c>
      <c r="C24" s="272" t="s">
        <v>26</v>
      </c>
      <c r="D24" s="134">
        <f>IFERROR(VLOOKUP(A24,Lists!$A:$N,4,0),0)</f>
        <v>0</v>
      </c>
      <c r="E24" s="135">
        <f t="shared" si="1"/>
        <v>0</v>
      </c>
      <c r="F24" s="236"/>
      <c r="G24" s="132"/>
      <c r="H24" s="136" t="s">
        <v>46</v>
      </c>
      <c r="I24" s="137" t="s">
        <v>64</v>
      </c>
      <c r="J24" s="112"/>
    </row>
    <row r="25" spans="1:10" thickBot="1" x14ac:dyDescent="0.25">
      <c r="A25" s="212" t="s">
        <v>204</v>
      </c>
      <c r="B25" s="213">
        <v>0</v>
      </c>
      <c r="C25" s="272" t="s">
        <v>26</v>
      </c>
      <c r="D25" s="134">
        <f>IFERROR(VLOOKUP(A25,Lists!$A:$N,4,0),0)</f>
        <v>0</v>
      </c>
      <c r="E25" s="135">
        <f t="shared" si="1"/>
        <v>0</v>
      </c>
      <c r="F25" s="236"/>
      <c r="G25" s="132"/>
      <c r="H25" s="136" t="s">
        <v>63</v>
      </c>
      <c r="I25" s="137" t="s">
        <v>64</v>
      </c>
      <c r="J25" s="112"/>
    </row>
    <row r="26" spans="1:10" thickBot="1" x14ac:dyDescent="0.25">
      <c r="A26" s="212" t="s">
        <v>205</v>
      </c>
      <c r="B26" s="213">
        <v>0</v>
      </c>
      <c r="C26" s="272" t="s">
        <v>26</v>
      </c>
      <c r="D26" s="134">
        <f>IFERROR(VLOOKUP(A26,Lists!$A:$N,4,0),0)</f>
        <v>0</v>
      </c>
      <c r="E26" s="135">
        <f t="shared" si="1"/>
        <v>0</v>
      </c>
      <c r="F26" s="236"/>
      <c r="G26" s="132"/>
      <c r="H26" s="138" t="s">
        <v>84</v>
      </c>
      <c r="I26" s="139"/>
      <c r="J26" s="112"/>
    </row>
    <row r="27" spans="1:10" thickBot="1" x14ac:dyDescent="0.25">
      <c r="A27" s="212" t="s">
        <v>206</v>
      </c>
      <c r="B27" s="213">
        <v>0</v>
      </c>
      <c r="C27" s="272" t="s">
        <v>27</v>
      </c>
      <c r="D27" s="134">
        <f>IFERROR(VLOOKUP(A27,Lists!$A:$N,4,0),0)</f>
        <v>0</v>
      </c>
      <c r="E27" s="135">
        <f t="shared" si="1"/>
        <v>0</v>
      </c>
      <c r="F27" s="238"/>
      <c r="G27" s="132"/>
      <c r="H27" s="140"/>
      <c r="I27" s="142"/>
      <c r="J27" s="112"/>
    </row>
    <row r="28" spans="1:10" thickBot="1" x14ac:dyDescent="0.25">
      <c r="A28" s="278" t="s">
        <v>207</v>
      </c>
      <c r="B28" s="214">
        <v>0</v>
      </c>
      <c r="C28" s="273" t="s">
        <v>27</v>
      </c>
      <c r="D28" s="279">
        <f>IFERROR(VLOOKUP(A28,Lists!$A:$N,4,0),0)</f>
        <v>0</v>
      </c>
      <c r="E28" s="141">
        <f>IF(ISERROR(B28*D28),0,B28*D28)</f>
        <v>0</v>
      </c>
      <c r="F28" s="238"/>
      <c r="G28" s="132"/>
      <c r="H28" s="140"/>
      <c r="I28" s="142"/>
      <c r="J28" s="112"/>
    </row>
    <row r="29" spans="1:10" ht="16.5" thickBot="1" x14ac:dyDescent="0.25">
      <c r="A29" s="163"/>
      <c r="B29" s="117"/>
      <c r="C29" s="144"/>
      <c r="D29" s="145" t="s">
        <v>30</v>
      </c>
      <c r="E29" s="146">
        <f>SUM(IF(ISNA(E21),0,E21),IF(ISNA(E22),0,E22),IF(ISNA(E23),0,E23))</f>
        <v>0</v>
      </c>
      <c r="F29" s="167">
        <f>IFERROR(E29/E31,0)</f>
        <v>0</v>
      </c>
      <c r="G29" s="147"/>
      <c r="H29" s="113"/>
      <c r="I29" s="164"/>
      <c r="J29" s="112"/>
    </row>
    <row r="30" spans="1:10" ht="16.5" thickBot="1" x14ac:dyDescent="0.25">
      <c r="A30" s="143"/>
      <c r="B30" s="118"/>
      <c r="C30" s="144"/>
      <c r="D30" s="153" t="s">
        <v>107</v>
      </c>
      <c r="E30" s="154">
        <f>SUM(E21:E28)</f>
        <v>0</v>
      </c>
      <c r="F30" s="167">
        <f>IFERROR(E30/E31,0)</f>
        <v>0</v>
      </c>
      <c r="G30" s="147"/>
      <c r="H30" s="282"/>
      <c r="I30" s="284" t="s">
        <v>361</v>
      </c>
      <c r="J30" s="284" t="s">
        <v>363</v>
      </c>
    </row>
    <row r="31" spans="1:10" ht="18.75" thickBot="1" x14ac:dyDescent="0.25">
      <c r="A31" s="165"/>
      <c r="B31" s="166"/>
      <c r="C31" s="152"/>
      <c r="D31" s="156" t="s">
        <v>108</v>
      </c>
      <c r="E31" s="216">
        <v>0</v>
      </c>
      <c r="F31" s="239"/>
      <c r="G31" s="147"/>
      <c r="H31" s="281" t="s">
        <v>362</v>
      </c>
      <c r="I31" s="286">
        <v>0.1273</v>
      </c>
      <c r="J31" s="154">
        <f>E30/I31</f>
        <v>0</v>
      </c>
    </row>
    <row r="32" spans="1:10" ht="18.75" thickBot="1" x14ac:dyDescent="0.25">
      <c r="A32" s="150"/>
      <c r="C32" s="152"/>
      <c r="D32" s="156" t="s">
        <v>43</v>
      </c>
      <c r="E32" s="157">
        <f>E31-E30</f>
        <v>0</v>
      </c>
      <c r="F32" s="236"/>
    </row>
    <row r="33" spans="1:10" ht="18.75" thickBot="1" x14ac:dyDescent="0.25">
      <c r="C33" s="152"/>
      <c r="D33" s="156" t="s">
        <v>181</v>
      </c>
      <c r="E33" s="247">
        <f>IFERROR(ROUNDUP(E31/I21,2),0)</f>
        <v>0</v>
      </c>
      <c r="F33" s="236"/>
    </row>
    <row r="34" spans="1:10" ht="18.75" thickBot="1" x14ac:dyDescent="0.25">
      <c r="A34" s="126"/>
      <c r="D34" s="159"/>
      <c r="E34" s="160"/>
    </row>
    <row r="35" spans="1:10" ht="18.75" thickBot="1" x14ac:dyDescent="0.25">
      <c r="A35" s="161" t="s">
        <v>71</v>
      </c>
      <c r="B35" s="123"/>
      <c r="C35" s="123"/>
      <c r="D35" s="162"/>
      <c r="E35" s="126"/>
      <c r="H35" s="126"/>
      <c r="I35" s="127"/>
    </row>
    <row r="36" spans="1:10" ht="16.5" thickBot="1" x14ac:dyDescent="0.25">
      <c r="A36" s="128"/>
      <c r="B36" s="129" t="s">
        <v>22</v>
      </c>
      <c r="C36" s="129" t="s">
        <v>23</v>
      </c>
      <c r="D36" s="130" t="s">
        <v>24</v>
      </c>
      <c r="E36" s="131" t="s">
        <v>25</v>
      </c>
      <c r="F36" s="236"/>
      <c r="H36" s="133" t="s">
        <v>104</v>
      </c>
      <c r="I36" s="243">
        <v>0</v>
      </c>
    </row>
    <row r="37" spans="1:10" thickBot="1" x14ac:dyDescent="0.25">
      <c r="A37" s="274" t="s">
        <v>200</v>
      </c>
      <c r="B37" s="215">
        <v>0</v>
      </c>
      <c r="C37" s="275" t="s">
        <v>26</v>
      </c>
      <c r="D37" s="276">
        <f>IFERROR(VLOOKUP(A37,Lists!$A:$N,4,0),0)</f>
        <v>0</v>
      </c>
      <c r="E37" s="277">
        <f>IF(ISERROR(B37*D37),0,B37*D37)</f>
        <v>0</v>
      </c>
      <c r="F37" s="236"/>
      <c r="G37" s="132"/>
      <c r="H37" s="136" t="s">
        <v>105</v>
      </c>
      <c r="I37" s="244">
        <v>0</v>
      </c>
      <c r="J37" s="112"/>
    </row>
    <row r="38" spans="1:10" thickBot="1" x14ac:dyDescent="0.25">
      <c r="A38" s="212" t="s">
        <v>201</v>
      </c>
      <c r="B38" s="213">
        <v>0</v>
      </c>
      <c r="C38" s="272" t="s">
        <v>26</v>
      </c>
      <c r="D38" s="134">
        <f>IFERROR(VLOOKUP(A38,Lists!$A:$N,4,0),0)</f>
        <v>0</v>
      </c>
      <c r="E38" s="135">
        <f t="shared" ref="E38:E43" si="2">IF(ISERROR(B38*D38),0,B38*D38)</f>
        <v>0</v>
      </c>
      <c r="F38" s="236"/>
      <c r="G38" s="132"/>
      <c r="H38" s="136" t="s">
        <v>106</v>
      </c>
      <c r="I38" s="244">
        <v>0</v>
      </c>
      <c r="J38" s="112"/>
    </row>
    <row r="39" spans="1:10" thickBot="1" x14ac:dyDescent="0.25">
      <c r="A39" s="212" t="s">
        <v>202</v>
      </c>
      <c r="B39" s="213">
        <v>0</v>
      </c>
      <c r="C39" s="272" t="s">
        <v>26</v>
      </c>
      <c r="D39" s="134">
        <f>IFERROR(VLOOKUP(A39,Lists!$A:$N,4,0),0)</f>
        <v>0</v>
      </c>
      <c r="E39" s="135">
        <f t="shared" si="2"/>
        <v>0</v>
      </c>
      <c r="F39" s="236"/>
      <c r="G39" s="132"/>
      <c r="H39" s="136" t="s">
        <v>45</v>
      </c>
      <c r="I39" s="137" t="s">
        <v>64</v>
      </c>
      <c r="J39" s="112"/>
    </row>
    <row r="40" spans="1:10" thickBot="1" x14ac:dyDescent="0.25">
      <c r="A40" s="212" t="s">
        <v>203</v>
      </c>
      <c r="B40" s="213">
        <v>0</v>
      </c>
      <c r="C40" s="272" t="s">
        <v>26</v>
      </c>
      <c r="D40" s="134">
        <f>IFERROR(VLOOKUP(A40,Lists!$A:$N,4,0),0)</f>
        <v>0</v>
      </c>
      <c r="E40" s="135">
        <f t="shared" si="2"/>
        <v>0</v>
      </c>
      <c r="F40" s="236"/>
      <c r="G40" s="132"/>
      <c r="H40" s="136" t="s">
        <v>46</v>
      </c>
      <c r="I40" s="137" t="s">
        <v>64</v>
      </c>
      <c r="J40" s="112"/>
    </row>
    <row r="41" spans="1:10" thickBot="1" x14ac:dyDescent="0.25">
      <c r="A41" s="212" t="s">
        <v>204</v>
      </c>
      <c r="B41" s="213">
        <v>0</v>
      </c>
      <c r="C41" s="272" t="s">
        <v>26</v>
      </c>
      <c r="D41" s="134">
        <f>IFERROR(VLOOKUP(A41,Lists!$A:$N,4,0),0)</f>
        <v>0</v>
      </c>
      <c r="E41" s="135">
        <f t="shared" si="2"/>
        <v>0</v>
      </c>
      <c r="F41" s="236"/>
      <c r="G41" s="132"/>
      <c r="H41" s="136" t="s">
        <v>63</v>
      </c>
      <c r="I41" s="137" t="s">
        <v>64</v>
      </c>
      <c r="J41" s="112"/>
    </row>
    <row r="42" spans="1:10" thickBot="1" x14ac:dyDescent="0.25">
      <c r="A42" s="212" t="s">
        <v>205</v>
      </c>
      <c r="B42" s="213">
        <v>0</v>
      </c>
      <c r="C42" s="272" t="s">
        <v>26</v>
      </c>
      <c r="D42" s="134">
        <f>IFERROR(VLOOKUP(A42,Lists!$A:$N,4,0),0)</f>
        <v>0</v>
      </c>
      <c r="E42" s="135">
        <f t="shared" si="2"/>
        <v>0</v>
      </c>
      <c r="F42" s="236"/>
      <c r="G42" s="132"/>
      <c r="H42" s="138" t="s">
        <v>84</v>
      </c>
      <c r="I42" s="139"/>
      <c r="J42" s="112"/>
    </row>
    <row r="43" spans="1:10" thickBot="1" x14ac:dyDescent="0.25">
      <c r="A43" s="212" t="s">
        <v>206</v>
      </c>
      <c r="B43" s="213">
        <v>0</v>
      </c>
      <c r="C43" s="272" t="s">
        <v>27</v>
      </c>
      <c r="D43" s="134">
        <f>IFERROR(VLOOKUP(A43,Lists!$A:$N,4,0),0)</f>
        <v>0</v>
      </c>
      <c r="E43" s="135">
        <f t="shared" si="2"/>
        <v>0</v>
      </c>
      <c r="F43" s="238"/>
      <c r="G43" s="132"/>
      <c r="H43" s="140"/>
      <c r="I43" s="142"/>
      <c r="J43" s="112"/>
    </row>
    <row r="44" spans="1:10" thickBot="1" x14ac:dyDescent="0.25">
      <c r="A44" s="278" t="s">
        <v>207</v>
      </c>
      <c r="B44" s="214">
        <v>0</v>
      </c>
      <c r="C44" s="273" t="s">
        <v>27</v>
      </c>
      <c r="D44" s="279">
        <f>IFERROR(VLOOKUP(A44,Lists!$A:$N,4,0),0)</f>
        <v>0</v>
      </c>
      <c r="E44" s="141">
        <f>IF(ISERROR(B44*D44),0,B44*D44)</f>
        <v>0</v>
      </c>
      <c r="F44" s="238"/>
      <c r="G44" s="132"/>
      <c r="H44" s="140"/>
      <c r="I44" s="142"/>
      <c r="J44" s="112"/>
    </row>
    <row r="45" spans="1:10" ht="16.5" thickBot="1" x14ac:dyDescent="0.25">
      <c r="A45" s="163"/>
      <c r="B45" s="117"/>
      <c r="C45" s="144"/>
      <c r="D45" s="145" t="s">
        <v>30</v>
      </c>
      <c r="E45" s="146">
        <f>SUM(IF(ISNA(E37),0,E37),IF(ISNA(E38),0,E38),IF(ISNA(E39),0,E39))</f>
        <v>0</v>
      </c>
      <c r="F45" s="167">
        <f>IFERROR(E45/E47,0)</f>
        <v>0</v>
      </c>
      <c r="G45" s="147"/>
      <c r="H45" s="113"/>
      <c r="I45" s="164"/>
      <c r="J45" s="112"/>
    </row>
    <row r="46" spans="1:10" ht="16.5" thickBot="1" x14ac:dyDescent="0.25">
      <c r="A46" s="143"/>
      <c r="B46" s="118"/>
      <c r="C46" s="144"/>
      <c r="D46" s="153" t="s">
        <v>107</v>
      </c>
      <c r="E46" s="154">
        <f>SUM(E37:E44)</f>
        <v>0</v>
      </c>
      <c r="F46" s="167">
        <f>IFERROR(E46/E47,0)</f>
        <v>0</v>
      </c>
      <c r="G46" s="147"/>
      <c r="H46" s="282"/>
      <c r="I46" s="284" t="s">
        <v>361</v>
      </c>
      <c r="J46" s="284" t="s">
        <v>363</v>
      </c>
    </row>
    <row r="47" spans="1:10" ht="18.75" thickBot="1" x14ac:dyDescent="0.25">
      <c r="A47" s="165"/>
      <c r="B47" s="166"/>
      <c r="C47" s="152"/>
      <c r="D47" s="156" t="s">
        <v>108</v>
      </c>
      <c r="E47" s="216">
        <v>0</v>
      </c>
      <c r="F47" s="239"/>
      <c r="G47" s="147"/>
      <c r="H47" s="281" t="s">
        <v>362</v>
      </c>
      <c r="I47" s="286">
        <v>0.1273</v>
      </c>
      <c r="J47" s="154">
        <f>E46/I47</f>
        <v>0</v>
      </c>
    </row>
    <row r="48" spans="1:10" ht="18.75" thickBot="1" x14ac:dyDescent="0.25">
      <c r="A48" s="150"/>
      <c r="C48" s="152"/>
      <c r="D48" s="156" t="s">
        <v>43</v>
      </c>
      <c r="E48" s="157">
        <f>E47-E46</f>
        <v>0</v>
      </c>
      <c r="F48" s="236"/>
      <c r="H48" s="113"/>
      <c r="I48" s="164"/>
    </row>
    <row r="49" spans="1:10" ht="18.75" thickBot="1" x14ac:dyDescent="0.25">
      <c r="C49" s="152"/>
      <c r="D49" s="156" t="s">
        <v>181</v>
      </c>
      <c r="E49" s="247">
        <f>IFERROR(ROUNDUP(E47/I37,2),0)</f>
        <v>0</v>
      </c>
      <c r="F49" s="236"/>
      <c r="H49" s="113"/>
      <c r="I49" s="164"/>
    </row>
    <row r="50" spans="1:10" ht="18.75" thickBot="1" x14ac:dyDescent="0.25">
      <c r="D50" s="159"/>
      <c r="E50" s="160"/>
      <c r="H50" s="113"/>
      <c r="I50" s="164"/>
    </row>
    <row r="51" spans="1:10" ht="18.75" thickBot="1" x14ac:dyDescent="0.25">
      <c r="A51" s="161" t="s">
        <v>72</v>
      </c>
      <c r="B51" s="123"/>
      <c r="C51" s="123"/>
      <c r="D51" s="162"/>
      <c r="E51" s="126"/>
      <c r="H51" s="126"/>
      <c r="I51" s="127"/>
    </row>
    <row r="52" spans="1:10" ht="16.5" thickBot="1" x14ac:dyDescent="0.25">
      <c r="A52" s="128"/>
      <c r="B52" s="129" t="s">
        <v>22</v>
      </c>
      <c r="C52" s="129" t="s">
        <v>23</v>
      </c>
      <c r="D52" s="130" t="s">
        <v>24</v>
      </c>
      <c r="E52" s="131" t="s">
        <v>25</v>
      </c>
      <c r="F52" s="236"/>
      <c r="H52" s="133" t="s">
        <v>104</v>
      </c>
      <c r="I52" s="243">
        <v>0</v>
      </c>
    </row>
    <row r="53" spans="1:10" thickBot="1" x14ac:dyDescent="0.25">
      <c r="A53" s="274" t="s">
        <v>200</v>
      </c>
      <c r="B53" s="215">
        <v>0</v>
      </c>
      <c r="C53" s="275" t="s">
        <v>26</v>
      </c>
      <c r="D53" s="276">
        <f>IFERROR(VLOOKUP(A53,Lists!$A:$N,4,0),0)</f>
        <v>0</v>
      </c>
      <c r="E53" s="277">
        <f>IF(ISERROR(B53*D53),0,B53*D53)</f>
        <v>0</v>
      </c>
      <c r="F53" s="236"/>
      <c r="G53" s="132"/>
      <c r="H53" s="136" t="s">
        <v>105</v>
      </c>
      <c r="I53" s="244">
        <v>0</v>
      </c>
      <c r="J53" s="112"/>
    </row>
    <row r="54" spans="1:10" thickBot="1" x14ac:dyDescent="0.25">
      <c r="A54" s="212" t="s">
        <v>201</v>
      </c>
      <c r="B54" s="213">
        <v>0</v>
      </c>
      <c r="C54" s="272" t="s">
        <v>26</v>
      </c>
      <c r="D54" s="134">
        <f>IFERROR(VLOOKUP(A54,Lists!$A:$N,4,0),0)</f>
        <v>0</v>
      </c>
      <c r="E54" s="135">
        <f t="shared" ref="E54:E59" si="3">IF(ISERROR(B54*D54),0,B54*D54)</f>
        <v>0</v>
      </c>
      <c r="F54" s="236"/>
      <c r="G54" s="132"/>
      <c r="H54" s="136" t="s">
        <v>106</v>
      </c>
      <c r="I54" s="244">
        <v>0</v>
      </c>
      <c r="J54" s="112"/>
    </row>
    <row r="55" spans="1:10" thickBot="1" x14ac:dyDescent="0.25">
      <c r="A55" s="212" t="s">
        <v>202</v>
      </c>
      <c r="B55" s="213">
        <v>0</v>
      </c>
      <c r="C55" s="272" t="s">
        <v>26</v>
      </c>
      <c r="D55" s="134">
        <f>IFERROR(VLOOKUP(A55,Lists!$A:$N,4,0),0)</f>
        <v>0</v>
      </c>
      <c r="E55" s="135">
        <f t="shared" si="3"/>
        <v>0</v>
      </c>
      <c r="F55" s="236"/>
      <c r="G55" s="132"/>
      <c r="H55" s="136" t="s">
        <v>45</v>
      </c>
      <c r="I55" s="137" t="s">
        <v>64</v>
      </c>
      <c r="J55" s="112"/>
    </row>
    <row r="56" spans="1:10" thickBot="1" x14ac:dyDescent="0.25">
      <c r="A56" s="212" t="s">
        <v>203</v>
      </c>
      <c r="B56" s="213">
        <v>0</v>
      </c>
      <c r="C56" s="272" t="s">
        <v>26</v>
      </c>
      <c r="D56" s="134">
        <f>IFERROR(VLOOKUP(A56,Lists!$A:$N,4,0),0)</f>
        <v>0</v>
      </c>
      <c r="E56" s="135">
        <f t="shared" si="3"/>
        <v>0</v>
      </c>
      <c r="F56" s="236"/>
      <c r="G56" s="132"/>
      <c r="H56" s="136" t="s">
        <v>46</v>
      </c>
      <c r="I56" s="137" t="s">
        <v>64</v>
      </c>
      <c r="J56" s="112"/>
    </row>
    <row r="57" spans="1:10" thickBot="1" x14ac:dyDescent="0.25">
      <c r="A57" s="212" t="s">
        <v>204</v>
      </c>
      <c r="B57" s="213">
        <v>0</v>
      </c>
      <c r="C57" s="272" t="s">
        <v>26</v>
      </c>
      <c r="D57" s="134">
        <f>IFERROR(VLOOKUP(A57,Lists!$A:$N,4,0),0)</f>
        <v>0</v>
      </c>
      <c r="E57" s="135">
        <f t="shared" si="3"/>
        <v>0</v>
      </c>
      <c r="F57" s="236"/>
      <c r="G57" s="132"/>
      <c r="H57" s="136" t="s">
        <v>63</v>
      </c>
      <c r="I57" s="137" t="s">
        <v>64</v>
      </c>
      <c r="J57" s="112"/>
    </row>
    <row r="58" spans="1:10" thickBot="1" x14ac:dyDescent="0.25">
      <c r="A58" s="212" t="s">
        <v>205</v>
      </c>
      <c r="B58" s="213">
        <v>0</v>
      </c>
      <c r="C58" s="272" t="s">
        <v>26</v>
      </c>
      <c r="D58" s="134">
        <f>IFERROR(VLOOKUP(A58,Lists!$A:$N,4,0),0)</f>
        <v>0</v>
      </c>
      <c r="E58" s="135">
        <f t="shared" si="3"/>
        <v>0</v>
      </c>
      <c r="F58" s="236"/>
      <c r="G58" s="132"/>
      <c r="H58" s="138" t="s">
        <v>84</v>
      </c>
      <c r="I58" s="139"/>
      <c r="J58" s="112"/>
    </row>
    <row r="59" spans="1:10" thickBot="1" x14ac:dyDescent="0.25">
      <c r="A59" s="212" t="s">
        <v>206</v>
      </c>
      <c r="B59" s="213">
        <v>0</v>
      </c>
      <c r="C59" s="272" t="s">
        <v>27</v>
      </c>
      <c r="D59" s="134">
        <f>IFERROR(VLOOKUP(A59,Lists!$A:$N,4,0),0)</f>
        <v>0</v>
      </c>
      <c r="E59" s="135">
        <f t="shared" si="3"/>
        <v>0</v>
      </c>
      <c r="F59" s="238"/>
      <c r="G59" s="132"/>
      <c r="H59" s="140"/>
      <c r="I59" s="142"/>
      <c r="J59" s="112"/>
    </row>
    <row r="60" spans="1:10" thickBot="1" x14ac:dyDescent="0.25">
      <c r="A60" s="278" t="s">
        <v>207</v>
      </c>
      <c r="B60" s="214">
        <v>0</v>
      </c>
      <c r="C60" s="273" t="s">
        <v>27</v>
      </c>
      <c r="D60" s="279">
        <f>IFERROR(VLOOKUP(A60,Lists!$A:$N,4,0),0)</f>
        <v>0</v>
      </c>
      <c r="E60" s="141">
        <f>IF(ISERROR(B60*D60),0,B60*D60)</f>
        <v>0</v>
      </c>
      <c r="F60" s="238"/>
      <c r="G60" s="132"/>
      <c r="H60" s="140"/>
      <c r="I60" s="142"/>
      <c r="J60" s="112"/>
    </row>
    <row r="61" spans="1:10" ht="16.5" thickBot="1" x14ac:dyDescent="0.25">
      <c r="A61" s="163"/>
      <c r="B61" s="117"/>
      <c r="C61" s="168"/>
      <c r="D61" s="145" t="s">
        <v>30</v>
      </c>
      <c r="E61" s="146">
        <f>SUM(IF(ISNA(E53),0,E53),IF(ISNA(E54),0,E54),IF(ISNA(E55),0,E55))</f>
        <v>0</v>
      </c>
      <c r="F61" s="167">
        <f>IFERROR(E61/E63,0)</f>
        <v>0</v>
      </c>
      <c r="G61" s="147"/>
      <c r="H61" s="113"/>
      <c r="I61" s="164"/>
      <c r="J61" s="112"/>
    </row>
    <row r="62" spans="1:10" ht="16.5" thickBot="1" x14ac:dyDescent="0.25">
      <c r="A62" s="143"/>
      <c r="B62" s="118"/>
      <c r="C62" s="144"/>
      <c r="D62" s="153" t="s">
        <v>107</v>
      </c>
      <c r="E62" s="154">
        <f>SUM(E53:E60)</f>
        <v>0</v>
      </c>
      <c r="F62" s="167">
        <f>IFERROR(E62/E63,0)</f>
        <v>0</v>
      </c>
      <c r="G62" s="147"/>
      <c r="H62" s="282"/>
      <c r="I62" s="284" t="s">
        <v>361</v>
      </c>
      <c r="J62" s="284" t="s">
        <v>363</v>
      </c>
    </row>
    <row r="63" spans="1:10" ht="18.75" thickBot="1" x14ac:dyDescent="0.25">
      <c r="A63" s="165"/>
      <c r="B63" s="166"/>
      <c r="C63" s="152"/>
      <c r="D63" s="156" t="s">
        <v>108</v>
      </c>
      <c r="E63" s="216">
        <v>0</v>
      </c>
      <c r="F63" s="239"/>
      <c r="G63" s="147"/>
      <c r="H63" s="281" t="s">
        <v>362</v>
      </c>
      <c r="I63" s="286">
        <v>0.1273</v>
      </c>
      <c r="J63" s="154">
        <f>E62/I63</f>
        <v>0</v>
      </c>
    </row>
    <row r="64" spans="1:10" ht="18.75" thickBot="1" x14ac:dyDescent="0.25">
      <c r="A64" s="150"/>
      <c r="C64" s="152"/>
      <c r="D64" s="156" t="s">
        <v>43</v>
      </c>
      <c r="E64" s="157">
        <f>E63-E62</f>
        <v>0</v>
      </c>
      <c r="F64" s="236"/>
      <c r="H64" s="113"/>
      <c r="I64" s="164"/>
    </row>
    <row r="65" spans="1:10" ht="18.75" thickBot="1" x14ac:dyDescent="0.25">
      <c r="C65" s="152"/>
      <c r="D65" s="156" t="s">
        <v>181</v>
      </c>
      <c r="E65" s="247">
        <f>IFERROR(ROUNDUP(E63/I53,2),0)</f>
        <v>0</v>
      </c>
      <c r="F65" s="236"/>
    </row>
    <row r="66" spans="1:10" ht="18.75" thickBot="1" x14ac:dyDescent="0.25">
      <c r="A66" s="126"/>
      <c r="D66" s="159"/>
      <c r="E66" s="160"/>
    </row>
    <row r="67" spans="1:10" ht="18.75" thickBot="1" x14ac:dyDescent="0.25">
      <c r="A67" s="161" t="s">
        <v>73</v>
      </c>
      <c r="B67" s="123"/>
      <c r="C67" s="123"/>
      <c r="D67" s="162"/>
      <c r="E67" s="126"/>
      <c r="H67" s="126"/>
      <c r="I67" s="127"/>
    </row>
    <row r="68" spans="1:10" ht="16.5" thickBot="1" x14ac:dyDescent="0.25">
      <c r="A68" s="128"/>
      <c r="B68" s="129" t="s">
        <v>22</v>
      </c>
      <c r="C68" s="129" t="s">
        <v>23</v>
      </c>
      <c r="D68" s="130" t="s">
        <v>24</v>
      </c>
      <c r="E68" s="131" t="s">
        <v>25</v>
      </c>
      <c r="F68" s="236"/>
      <c r="H68" s="133" t="s">
        <v>104</v>
      </c>
      <c r="I68" s="243">
        <v>0</v>
      </c>
    </row>
    <row r="69" spans="1:10" thickBot="1" x14ac:dyDescent="0.25">
      <c r="A69" s="274" t="s">
        <v>200</v>
      </c>
      <c r="B69" s="215">
        <v>0</v>
      </c>
      <c r="C69" s="275" t="s">
        <v>26</v>
      </c>
      <c r="D69" s="276">
        <f>IFERROR(VLOOKUP(A69,Lists!$A:$N,4,0),0)</f>
        <v>0</v>
      </c>
      <c r="E69" s="277">
        <f>IF(ISERROR(B69*D69),0,B69*D69)</f>
        <v>0</v>
      </c>
      <c r="F69" s="236"/>
      <c r="G69" s="132"/>
      <c r="H69" s="136" t="s">
        <v>105</v>
      </c>
      <c r="I69" s="244">
        <v>0</v>
      </c>
      <c r="J69" s="112"/>
    </row>
    <row r="70" spans="1:10" thickBot="1" x14ac:dyDescent="0.25">
      <c r="A70" s="212" t="s">
        <v>201</v>
      </c>
      <c r="B70" s="213">
        <v>0</v>
      </c>
      <c r="C70" s="272" t="s">
        <v>26</v>
      </c>
      <c r="D70" s="134">
        <f>IFERROR(VLOOKUP(A70,Lists!$A:$N,4,0),0)</f>
        <v>0</v>
      </c>
      <c r="E70" s="135">
        <f t="shared" ref="E70:E75" si="4">IF(ISERROR(B70*D70),0,B70*D70)</f>
        <v>0</v>
      </c>
      <c r="F70" s="236"/>
      <c r="G70" s="132"/>
      <c r="H70" s="136" t="s">
        <v>106</v>
      </c>
      <c r="I70" s="244">
        <v>0</v>
      </c>
      <c r="J70" s="112"/>
    </row>
    <row r="71" spans="1:10" thickBot="1" x14ac:dyDescent="0.25">
      <c r="A71" s="212" t="s">
        <v>202</v>
      </c>
      <c r="B71" s="213">
        <v>0</v>
      </c>
      <c r="C71" s="272" t="s">
        <v>26</v>
      </c>
      <c r="D71" s="134">
        <f>IFERROR(VLOOKUP(A71,Lists!$A:$N,4,0),0)</f>
        <v>0</v>
      </c>
      <c r="E71" s="135">
        <f t="shared" si="4"/>
        <v>0</v>
      </c>
      <c r="F71" s="236"/>
      <c r="G71" s="132"/>
      <c r="H71" s="136" t="s">
        <v>45</v>
      </c>
      <c r="I71" s="137" t="s">
        <v>64</v>
      </c>
      <c r="J71" s="112"/>
    </row>
    <row r="72" spans="1:10" thickBot="1" x14ac:dyDescent="0.25">
      <c r="A72" s="212" t="s">
        <v>203</v>
      </c>
      <c r="B72" s="213">
        <v>0</v>
      </c>
      <c r="C72" s="272" t="s">
        <v>26</v>
      </c>
      <c r="D72" s="134">
        <f>IFERROR(VLOOKUP(A72,Lists!$A:$N,4,0),0)</f>
        <v>0</v>
      </c>
      <c r="E72" s="135">
        <f t="shared" si="4"/>
        <v>0</v>
      </c>
      <c r="F72" s="236"/>
      <c r="G72" s="132"/>
      <c r="H72" s="136" t="s">
        <v>46</v>
      </c>
      <c r="I72" s="137" t="s">
        <v>64</v>
      </c>
      <c r="J72" s="112"/>
    </row>
    <row r="73" spans="1:10" thickBot="1" x14ac:dyDescent="0.25">
      <c r="A73" s="212" t="s">
        <v>204</v>
      </c>
      <c r="B73" s="213">
        <v>0</v>
      </c>
      <c r="C73" s="272" t="s">
        <v>26</v>
      </c>
      <c r="D73" s="134">
        <f>IFERROR(VLOOKUP(A73,Lists!$A:$N,4,0),0)</f>
        <v>0</v>
      </c>
      <c r="E73" s="135">
        <f t="shared" si="4"/>
        <v>0</v>
      </c>
      <c r="F73" s="236"/>
      <c r="G73" s="132"/>
      <c r="H73" s="136" t="s">
        <v>63</v>
      </c>
      <c r="I73" s="137" t="s">
        <v>64</v>
      </c>
      <c r="J73" s="112"/>
    </row>
    <row r="74" spans="1:10" thickBot="1" x14ac:dyDescent="0.25">
      <c r="A74" s="212" t="s">
        <v>205</v>
      </c>
      <c r="B74" s="213">
        <v>0</v>
      </c>
      <c r="C74" s="272" t="s">
        <v>26</v>
      </c>
      <c r="D74" s="134">
        <f>IFERROR(VLOOKUP(A74,Lists!$A:$N,4,0),0)</f>
        <v>0</v>
      </c>
      <c r="E74" s="135">
        <f t="shared" si="4"/>
        <v>0</v>
      </c>
      <c r="F74" s="236"/>
      <c r="G74" s="132"/>
      <c r="H74" s="138" t="s">
        <v>84</v>
      </c>
      <c r="I74" s="139"/>
      <c r="J74" s="112"/>
    </row>
    <row r="75" spans="1:10" thickBot="1" x14ac:dyDescent="0.25">
      <c r="A75" s="212" t="s">
        <v>206</v>
      </c>
      <c r="B75" s="213">
        <v>0</v>
      </c>
      <c r="C75" s="272" t="s">
        <v>27</v>
      </c>
      <c r="D75" s="134">
        <f>IFERROR(VLOOKUP(A75,Lists!$A:$N,4,0),0)</f>
        <v>0</v>
      </c>
      <c r="E75" s="135">
        <f t="shared" si="4"/>
        <v>0</v>
      </c>
      <c r="F75" s="238"/>
      <c r="G75" s="132"/>
      <c r="H75" s="140"/>
      <c r="I75" s="142"/>
      <c r="J75" s="112"/>
    </row>
    <row r="76" spans="1:10" thickBot="1" x14ac:dyDescent="0.25">
      <c r="A76" s="278" t="s">
        <v>207</v>
      </c>
      <c r="B76" s="214">
        <v>0</v>
      </c>
      <c r="C76" s="273" t="s">
        <v>27</v>
      </c>
      <c r="D76" s="279">
        <f>IFERROR(VLOOKUP(A76,Lists!$A:$N,4,0),0)</f>
        <v>0</v>
      </c>
      <c r="E76" s="141">
        <f>IF(ISERROR(B76*D76),0,B76*D76)</f>
        <v>0</v>
      </c>
      <c r="F76" s="238"/>
      <c r="G76" s="132"/>
      <c r="H76" s="140"/>
      <c r="I76" s="142"/>
      <c r="J76" s="112"/>
    </row>
    <row r="77" spans="1:10" ht="16.5" thickBot="1" x14ac:dyDescent="0.25">
      <c r="A77" s="163"/>
      <c r="B77" s="117"/>
      <c r="C77" s="168"/>
      <c r="D77" s="145" t="s">
        <v>30</v>
      </c>
      <c r="E77" s="146">
        <f>SUM(IF(ISNA(E69),0,E69),IF(ISNA(E70),0,E70),IF(ISNA(E71),0,E71))</f>
        <v>0</v>
      </c>
      <c r="F77" s="167">
        <f>IFERROR(E77/E79,0)</f>
        <v>0</v>
      </c>
      <c r="G77" s="147"/>
      <c r="H77" s="113"/>
      <c r="I77" s="164"/>
      <c r="J77" s="112"/>
    </row>
    <row r="78" spans="1:10" ht="16.5" thickBot="1" x14ac:dyDescent="0.25">
      <c r="A78" s="143"/>
      <c r="B78" s="118"/>
      <c r="C78" s="144"/>
      <c r="D78" s="153" t="s">
        <v>107</v>
      </c>
      <c r="E78" s="154">
        <f>SUM(E69:E76)</f>
        <v>0</v>
      </c>
      <c r="F78" s="167">
        <f>IFERROR(E78/E79,0)</f>
        <v>0</v>
      </c>
      <c r="G78" s="147"/>
      <c r="H78" s="282"/>
      <c r="I78" s="284" t="s">
        <v>361</v>
      </c>
      <c r="J78" s="284" t="s">
        <v>363</v>
      </c>
    </row>
    <row r="79" spans="1:10" ht="18.75" thickBot="1" x14ac:dyDescent="0.25">
      <c r="A79" s="165"/>
      <c r="B79" s="166"/>
      <c r="C79" s="152"/>
      <c r="D79" s="156" t="s">
        <v>108</v>
      </c>
      <c r="E79" s="216">
        <v>0</v>
      </c>
      <c r="F79" s="239"/>
      <c r="G79" s="147"/>
      <c r="H79" s="281" t="s">
        <v>362</v>
      </c>
      <c r="I79" s="286">
        <v>0.1273</v>
      </c>
      <c r="J79" s="154">
        <f>E78/I79</f>
        <v>0</v>
      </c>
    </row>
    <row r="80" spans="1:10" ht="18.75" thickBot="1" x14ac:dyDescent="0.25">
      <c r="A80" s="150"/>
      <c r="C80" s="152"/>
      <c r="D80" s="156" t="s">
        <v>43</v>
      </c>
      <c r="E80" s="157">
        <f>E79-E78</f>
        <v>0</v>
      </c>
      <c r="F80" s="236"/>
    </row>
    <row r="81" spans="1:10" ht="18.75" thickBot="1" x14ac:dyDescent="0.25">
      <c r="C81" s="152"/>
      <c r="D81" s="156" t="s">
        <v>181</v>
      </c>
      <c r="E81" s="247">
        <f>IFERROR(ROUNDUP(E79/I69,2),0)</f>
        <v>0</v>
      </c>
      <c r="F81" s="236"/>
    </row>
    <row r="82" spans="1:10" ht="18.75" thickBot="1" x14ac:dyDescent="0.25">
      <c r="A82" s="126"/>
      <c r="D82" s="159"/>
      <c r="E82" s="160"/>
    </row>
    <row r="83" spans="1:10" ht="18.75" thickBot="1" x14ac:dyDescent="0.25">
      <c r="A83" s="161" t="s">
        <v>74</v>
      </c>
      <c r="B83" s="123"/>
      <c r="C83" s="123"/>
      <c r="D83" s="162"/>
      <c r="E83" s="126"/>
      <c r="H83" s="126"/>
      <c r="I83" s="127"/>
    </row>
    <row r="84" spans="1:10" ht="16.5" thickBot="1" x14ac:dyDescent="0.25">
      <c r="A84" s="128"/>
      <c r="B84" s="129" t="s">
        <v>22</v>
      </c>
      <c r="C84" s="129" t="s">
        <v>23</v>
      </c>
      <c r="D84" s="130" t="s">
        <v>24</v>
      </c>
      <c r="E84" s="131" t="s">
        <v>25</v>
      </c>
      <c r="F84" s="236"/>
      <c r="H84" s="133" t="s">
        <v>104</v>
      </c>
      <c r="I84" s="243">
        <v>0</v>
      </c>
    </row>
    <row r="85" spans="1:10" thickBot="1" x14ac:dyDescent="0.25">
      <c r="A85" s="274" t="s">
        <v>200</v>
      </c>
      <c r="B85" s="215">
        <v>0</v>
      </c>
      <c r="C85" s="275" t="s">
        <v>26</v>
      </c>
      <c r="D85" s="276">
        <f>IFERROR(VLOOKUP(A85,Lists!$A:$N,4,0),0)</f>
        <v>0</v>
      </c>
      <c r="E85" s="277">
        <f>IF(ISERROR(B85*D85),0,B85*D85)</f>
        <v>0</v>
      </c>
      <c r="F85" s="236"/>
      <c r="G85" s="132"/>
      <c r="H85" s="136" t="s">
        <v>105</v>
      </c>
      <c r="I85" s="244">
        <v>0</v>
      </c>
      <c r="J85" s="112"/>
    </row>
    <row r="86" spans="1:10" thickBot="1" x14ac:dyDescent="0.25">
      <c r="A86" s="212" t="s">
        <v>201</v>
      </c>
      <c r="B86" s="213">
        <v>0</v>
      </c>
      <c r="C86" s="272" t="s">
        <v>26</v>
      </c>
      <c r="D86" s="134">
        <f>IFERROR(VLOOKUP(A86,Lists!$A:$N,4,0),0)</f>
        <v>0</v>
      </c>
      <c r="E86" s="135">
        <f t="shared" ref="E86:E91" si="5">IF(ISERROR(B86*D86),0,B86*D86)</f>
        <v>0</v>
      </c>
      <c r="F86" s="236"/>
      <c r="G86" s="132"/>
      <c r="H86" s="136" t="s">
        <v>106</v>
      </c>
      <c r="I86" s="244">
        <v>0</v>
      </c>
      <c r="J86" s="112"/>
    </row>
    <row r="87" spans="1:10" thickBot="1" x14ac:dyDescent="0.25">
      <c r="A87" s="212" t="s">
        <v>202</v>
      </c>
      <c r="B87" s="213">
        <v>0</v>
      </c>
      <c r="C87" s="272" t="s">
        <v>26</v>
      </c>
      <c r="D87" s="134">
        <f>IFERROR(VLOOKUP(A87,Lists!$A:$N,4,0),0)</f>
        <v>0</v>
      </c>
      <c r="E87" s="135">
        <f t="shared" si="5"/>
        <v>0</v>
      </c>
      <c r="F87" s="236"/>
      <c r="G87" s="132"/>
      <c r="H87" s="136" t="s">
        <v>45</v>
      </c>
      <c r="I87" s="137" t="s">
        <v>64</v>
      </c>
      <c r="J87" s="112"/>
    </row>
    <row r="88" spans="1:10" thickBot="1" x14ac:dyDescent="0.25">
      <c r="A88" s="212" t="s">
        <v>203</v>
      </c>
      <c r="B88" s="213">
        <v>0</v>
      </c>
      <c r="C88" s="272" t="s">
        <v>26</v>
      </c>
      <c r="D88" s="134">
        <f>IFERROR(VLOOKUP(A88,Lists!$A:$N,4,0),0)</f>
        <v>0</v>
      </c>
      <c r="E88" s="135">
        <f t="shared" si="5"/>
        <v>0</v>
      </c>
      <c r="F88" s="236"/>
      <c r="G88" s="132"/>
      <c r="H88" s="136" t="s">
        <v>46</v>
      </c>
      <c r="I88" s="137" t="s">
        <v>64</v>
      </c>
      <c r="J88" s="112"/>
    </row>
    <row r="89" spans="1:10" thickBot="1" x14ac:dyDescent="0.25">
      <c r="A89" s="212" t="s">
        <v>204</v>
      </c>
      <c r="B89" s="213">
        <v>0</v>
      </c>
      <c r="C89" s="272" t="s">
        <v>26</v>
      </c>
      <c r="D89" s="134">
        <f>IFERROR(VLOOKUP(A89,Lists!$A:$N,4,0),0)</f>
        <v>0</v>
      </c>
      <c r="E89" s="135">
        <f t="shared" si="5"/>
        <v>0</v>
      </c>
      <c r="F89" s="236"/>
      <c r="G89" s="132"/>
      <c r="H89" s="136" t="s">
        <v>63</v>
      </c>
      <c r="I89" s="137" t="s">
        <v>64</v>
      </c>
      <c r="J89" s="112"/>
    </row>
    <row r="90" spans="1:10" thickBot="1" x14ac:dyDescent="0.25">
      <c r="A90" s="212" t="s">
        <v>205</v>
      </c>
      <c r="B90" s="213">
        <v>0</v>
      </c>
      <c r="C90" s="272" t="s">
        <v>26</v>
      </c>
      <c r="D90" s="134">
        <f>IFERROR(VLOOKUP(A90,Lists!$A:$N,4,0),0)</f>
        <v>0</v>
      </c>
      <c r="E90" s="135">
        <f t="shared" si="5"/>
        <v>0</v>
      </c>
      <c r="F90" s="236"/>
      <c r="G90" s="132"/>
      <c r="H90" s="138" t="s">
        <v>84</v>
      </c>
      <c r="I90" s="139"/>
      <c r="J90" s="112"/>
    </row>
    <row r="91" spans="1:10" thickBot="1" x14ac:dyDescent="0.25">
      <c r="A91" s="212" t="s">
        <v>206</v>
      </c>
      <c r="B91" s="213">
        <v>0</v>
      </c>
      <c r="C91" s="272" t="s">
        <v>27</v>
      </c>
      <c r="D91" s="134">
        <f>IFERROR(VLOOKUP(A91,Lists!$A:$N,4,0),0)</f>
        <v>0</v>
      </c>
      <c r="E91" s="135">
        <f t="shared" si="5"/>
        <v>0</v>
      </c>
      <c r="F91" s="238"/>
      <c r="G91" s="132"/>
      <c r="H91" s="140"/>
      <c r="I91" s="142"/>
      <c r="J91" s="112"/>
    </row>
    <row r="92" spans="1:10" thickBot="1" x14ac:dyDescent="0.25">
      <c r="A92" s="278" t="s">
        <v>207</v>
      </c>
      <c r="B92" s="214">
        <v>0</v>
      </c>
      <c r="C92" s="273" t="s">
        <v>27</v>
      </c>
      <c r="D92" s="279">
        <f>IFERROR(VLOOKUP(A92,Lists!$A:$N,4,0),0)</f>
        <v>0</v>
      </c>
      <c r="E92" s="141">
        <f>IF(ISERROR(B92*D92),0,B92*D92)</f>
        <v>0</v>
      </c>
      <c r="F92" s="238"/>
      <c r="G92" s="132"/>
      <c r="H92" s="140"/>
      <c r="I92" s="142"/>
      <c r="J92" s="112"/>
    </row>
    <row r="93" spans="1:10" ht="16.5" thickBot="1" x14ac:dyDescent="0.25">
      <c r="A93" s="163"/>
      <c r="B93" s="117"/>
      <c r="C93" s="168"/>
      <c r="D93" s="145" t="s">
        <v>30</v>
      </c>
      <c r="E93" s="146">
        <f>SUM(IF(ISNA(E85),0,E85),IF(ISNA(E86),0,E86),IF(ISNA(E87),0,E87))</f>
        <v>0</v>
      </c>
      <c r="F93" s="167">
        <f>IFERROR(E93/E95,0)</f>
        <v>0</v>
      </c>
      <c r="G93" s="147"/>
      <c r="H93" s="113"/>
      <c r="I93" s="164"/>
      <c r="J93" s="112"/>
    </row>
    <row r="94" spans="1:10" ht="16.5" thickBot="1" x14ac:dyDescent="0.25">
      <c r="A94" s="143"/>
      <c r="B94" s="118"/>
      <c r="C94" s="144"/>
      <c r="D94" s="153" t="s">
        <v>107</v>
      </c>
      <c r="E94" s="154">
        <f>SUM(E85:E92)</f>
        <v>0</v>
      </c>
      <c r="F94" s="167">
        <f>IFERROR(E94/E95,0)</f>
        <v>0</v>
      </c>
      <c r="G94" s="147"/>
      <c r="H94" s="282"/>
      <c r="I94" s="284" t="s">
        <v>361</v>
      </c>
      <c r="J94" s="284" t="s">
        <v>363</v>
      </c>
    </row>
    <row r="95" spans="1:10" ht="18.75" thickBot="1" x14ac:dyDescent="0.25">
      <c r="A95" s="165"/>
      <c r="B95" s="166"/>
      <c r="C95" s="152"/>
      <c r="D95" s="156" t="s">
        <v>108</v>
      </c>
      <c r="E95" s="216">
        <v>0</v>
      </c>
      <c r="F95" s="239"/>
      <c r="G95" s="147"/>
      <c r="H95" s="281" t="s">
        <v>362</v>
      </c>
      <c r="I95" s="286">
        <v>0.1273</v>
      </c>
      <c r="J95" s="154">
        <f>E94/I95</f>
        <v>0</v>
      </c>
    </row>
    <row r="96" spans="1:10" ht="18.75" thickBot="1" x14ac:dyDescent="0.25">
      <c r="A96" s="150"/>
      <c r="C96" s="152"/>
      <c r="D96" s="156" t="s">
        <v>43</v>
      </c>
      <c r="E96" s="157">
        <f>E95-E94</f>
        <v>0</v>
      </c>
      <c r="F96" s="236"/>
      <c r="H96" s="113"/>
      <c r="I96" s="164"/>
    </row>
    <row r="97" spans="1:10" ht="18.75" thickBot="1" x14ac:dyDescent="0.25">
      <c r="C97" s="152"/>
      <c r="D97" s="156" t="s">
        <v>181</v>
      </c>
      <c r="E97" s="247">
        <f>IFERROR(ROUNDUP(E95/I85,2),0)</f>
        <v>0</v>
      </c>
      <c r="F97" s="236"/>
    </row>
    <row r="98" spans="1:10" ht="18.75" thickBot="1" x14ac:dyDescent="0.25">
      <c r="A98" s="126"/>
      <c r="D98" s="159"/>
      <c r="E98" s="160"/>
    </row>
    <row r="99" spans="1:10" ht="18.75" thickBot="1" x14ac:dyDescent="0.25">
      <c r="A99" s="161" t="s">
        <v>75</v>
      </c>
      <c r="B99" s="123"/>
      <c r="C99" s="123"/>
      <c r="D99" s="162"/>
      <c r="E99" s="126"/>
      <c r="H99" s="126"/>
      <c r="I99" s="127"/>
    </row>
    <row r="100" spans="1:10" ht="16.5" thickBot="1" x14ac:dyDescent="0.25">
      <c r="A100" s="128"/>
      <c r="B100" s="129" t="s">
        <v>22</v>
      </c>
      <c r="C100" s="129" t="s">
        <v>23</v>
      </c>
      <c r="D100" s="130" t="s">
        <v>24</v>
      </c>
      <c r="E100" s="131" t="s">
        <v>25</v>
      </c>
      <c r="F100" s="236"/>
      <c r="H100" s="133" t="s">
        <v>104</v>
      </c>
      <c r="I100" s="243">
        <v>0</v>
      </c>
    </row>
    <row r="101" spans="1:10" thickBot="1" x14ac:dyDescent="0.25">
      <c r="A101" s="274" t="s">
        <v>200</v>
      </c>
      <c r="B101" s="215">
        <v>0</v>
      </c>
      <c r="C101" s="275" t="s">
        <v>26</v>
      </c>
      <c r="D101" s="276">
        <f>IFERROR(VLOOKUP(A101,Lists!$A:$N,4,0),0)</f>
        <v>0</v>
      </c>
      <c r="E101" s="277">
        <f>IF(ISERROR(B101*D101),0,B101*D101)</f>
        <v>0</v>
      </c>
      <c r="F101" s="236"/>
      <c r="G101" s="132"/>
      <c r="H101" s="136" t="s">
        <v>105</v>
      </c>
      <c r="I101" s="244">
        <v>0</v>
      </c>
      <c r="J101" s="112"/>
    </row>
    <row r="102" spans="1:10" thickBot="1" x14ac:dyDescent="0.25">
      <c r="A102" s="212" t="s">
        <v>201</v>
      </c>
      <c r="B102" s="213">
        <v>0</v>
      </c>
      <c r="C102" s="272" t="s">
        <v>26</v>
      </c>
      <c r="D102" s="134">
        <f>IFERROR(VLOOKUP(A102,Lists!$A:$N,4,0),0)</f>
        <v>0</v>
      </c>
      <c r="E102" s="135">
        <f t="shared" ref="E102:E107" si="6">IF(ISERROR(B102*D102),0,B102*D102)</f>
        <v>0</v>
      </c>
      <c r="F102" s="236"/>
      <c r="G102" s="132"/>
      <c r="H102" s="136" t="s">
        <v>106</v>
      </c>
      <c r="I102" s="244">
        <v>0</v>
      </c>
      <c r="J102" s="112"/>
    </row>
    <row r="103" spans="1:10" thickBot="1" x14ac:dyDescent="0.25">
      <c r="A103" s="212" t="s">
        <v>202</v>
      </c>
      <c r="B103" s="213">
        <v>0</v>
      </c>
      <c r="C103" s="272" t="s">
        <v>26</v>
      </c>
      <c r="D103" s="134">
        <f>IFERROR(VLOOKUP(A103,Lists!$A:$N,4,0),0)</f>
        <v>0</v>
      </c>
      <c r="E103" s="135">
        <f t="shared" si="6"/>
        <v>0</v>
      </c>
      <c r="F103" s="236"/>
      <c r="G103" s="132"/>
      <c r="H103" s="136" t="s">
        <v>45</v>
      </c>
      <c r="I103" s="137" t="s">
        <v>64</v>
      </c>
      <c r="J103" s="112"/>
    </row>
    <row r="104" spans="1:10" thickBot="1" x14ac:dyDescent="0.25">
      <c r="A104" s="212" t="s">
        <v>203</v>
      </c>
      <c r="B104" s="213">
        <v>0</v>
      </c>
      <c r="C104" s="272" t="s">
        <v>26</v>
      </c>
      <c r="D104" s="134">
        <f>IFERROR(VLOOKUP(A104,Lists!$A:$N,4,0),0)</f>
        <v>0</v>
      </c>
      <c r="E104" s="135">
        <f t="shared" si="6"/>
        <v>0</v>
      </c>
      <c r="F104" s="236"/>
      <c r="G104" s="132"/>
      <c r="H104" s="136" t="s">
        <v>46</v>
      </c>
      <c r="I104" s="137" t="s">
        <v>64</v>
      </c>
      <c r="J104" s="112"/>
    </row>
    <row r="105" spans="1:10" thickBot="1" x14ac:dyDescent="0.25">
      <c r="A105" s="212" t="s">
        <v>204</v>
      </c>
      <c r="B105" s="213">
        <v>0</v>
      </c>
      <c r="C105" s="272" t="s">
        <v>26</v>
      </c>
      <c r="D105" s="134">
        <f>IFERROR(VLOOKUP(A105,Lists!$A:$N,4,0),0)</f>
        <v>0</v>
      </c>
      <c r="E105" s="135">
        <f t="shared" si="6"/>
        <v>0</v>
      </c>
      <c r="F105" s="236"/>
      <c r="G105" s="132"/>
      <c r="H105" s="136" t="s">
        <v>63</v>
      </c>
      <c r="I105" s="137" t="s">
        <v>64</v>
      </c>
      <c r="J105" s="112"/>
    </row>
    <row r="106" spans="1:10" thickBot="1" x14ac:dyDescent="0.25">
      <c r="A106" s="212" t="s">
        <v>205</v>
      </c>
      <c r="B106" s="213">
        <v>0</v>
      </c>
      <c r="C106" s="272" t="s">
        <v>26</v>
      </c>
      <c r="D106" s="134">
        <f>IFERROR(VLOOKUP(A106,Lists!$A:$N,4,0),0)</f>
        <v>0</v>
      </c>
      <c r="E106" s="135">
        <f t="shared" si="6"/>
        <v>0</v>
      </c>
      <c r="F106" s="236"/>
      <c r="G106" s="132"/>
      <c r="H106" s="138" t="s">
        <v>84</v>
      </c>
      <c r="I106" s="139"/>
      <c r="J106" s="112"/>
    </row>
    <row r="107" spans="1:10" thickBot="1" x14ac:dyDescent="0.25">
      <c r="A107" s="212" t="s">
        <v>206</v>
      </c>
      <c r="B107" s="213">
        <v>0</v>
      </c>
      <c r="C107" s="272" t="s">
        <v>27</v>
      </c>
      <c r="D107" s="134">
        <f>IFERROR(VLOOKUP(A107,Lists!$A:$N,4,0),0)</f>
        <v>0</v>
      </c>
      <c r="E107" s="135">
        <f t="shared" si="6"/>
        <v>0</v>
      </c>
      <c r="F107" s="238"/>
      <c r="G107" s="132"/>
      <c r="H107" s="140"/>
      <c r="I107" s="142"/>
      <c r="J107" s="112"/>
    </row>
    <row r="108" spans="1:10" thickBot="1" x14ac:dyDescent="0.25">
      <c r="A108" s="278" t="s">
        <v>207</v>
      </c>
      <c r="B108" s="214">
        <v>0</v>
      </c>
      <c r="C108" s="273" t="s">
        <v>27</v>
      </c>
      <c r="D108" s="279">
        <f>IFERROR(VLOOKUP(A108,Lists!$A:$N,4,0),0)</f>
        <v>0</v>
      </c>
      <c r="E108" s="141">
        <f>IF(ISERROR(B108*D108),0,B108*D108)</f>
        <v>0</v>
      </c>
      <c r="F108" s="238"/>
      <c r="G108" s="132"/>
      <c r="H108" s="140"/>
      <c r="I108" s="142"/>
      <c r="J108" s="112"/>
    </row>
    <row r="109" spans="1:10" ht="16.5" thickBot="1" x14ac:dyDescent="0.25">
      <c r="A109" s="163"/>
      <c r="B109" s="117"/>
      <c r="C109" s="168"/>
      <c r="D109" s="145" t="s">
        <v>30</v>
      </c>
      <c r="E109" s="146">
        <f>SUM(IF(ISNA(E101),0,E101),IF(ISNA(E102),0,E102),IF(ISNA(E103),0,E103))</f>
        <v>0</v>
      </c>
      <c r="F109" s="167">
        <f>IFERROR(E109/E111,0)</f>
        <v>0</v>
      </c>
      <c r="G109" s="147"/>
      <c r="H109" s="113"/>
      <c r="I109" s="164"/>
      <c r="J109" s="112"/>
    </row>
    <row r="110" spans="1:10" ht="16.5" thickBot="1" x14ac:dyDescent="0.25">
      <c r="A110" s="143"/>
      <c r="B110" s="118"/>
      <c r="C110" s="144"/>
      <c r="D110" s="153" t="s">
        <v>107</v>
      </c>
      <c r="E110" s="154">
        <f>SUM(E101:E108)</f>
        <v>0</v>
      </c>
      <c r="F110" s="167">
        <f>IFERROR(E110/E111,0)</f>
        <v>0</v>
      </c>
      <c r="G110" s="147"/>
      <c r="H110" s="282"/>
      <c r="I110" s="284" t="s">
        <v>361</v>
      </c>
      <c r="J110" s="284" t="s">
        <v>363</v>
      </c>
    </row>
    <row r="111" spans="1:10" ht="18.75" thickBot="1" x14ac:dyDescent="0.25">
      <c r="A111" s="165"/>
      <c r="B111" s="166"/>
      <c r="C111" s="152"/>
      <c r="D111" s="156" t="s">
        <v>108</v>
      </c>
      <c r="E111" s="216">
        <v>0</v>
      </c>
      <c r="F111" s="239"/>
      <c r="G111" s="147"/>
      <c r="H111" s="281" t="s">
        <v>362</v>
      </c>
      <c r="I111" s="286">
        <v>0.1273</v>
      </c>
      <c r="J111" s="154">
        <f>E110/I111</f>
        <v>0</v>
      </c>
    </row>
    <row r="112" spans="1:10" ht="18.75" thickBot="1" x14ac:dyDescent="0.25">
      <c r="A112" s="150"/>
      <c r="C112" s="152"/>
      <c r="D112" s="156" t="s">
        <v>43</v>
      </c>
      <c r="E112" s="157">
        <f>E111-E110</f>
        <v>0</v>
      </c>
      <c r="F112" s="236"/>
    </row>
    <row r="113" spans="1:10" ht="18.75" thickBot="1" x14ac:dyDescent="0.25">
      <c r="C113" s="152"/>
      <c r="D113" s="156" t="s">
        <v>181</v>
      </c>
      <c r="E113" s="247">
        <f>IFERROR(ROUNDUP(E111/I101,2),0)</f>
        <v>0</v>
      </c>
      <c r="F113" s="236"/>
    </row>
    <row r="114" spans="1:10" ht="18.75" thickBot="1" x14ac:dyDescent="0.25">
      <c r="A114" s="126"/>
      <c r="D114" s="159"/>
      <c r="E114" s="160"/>
    </row>
    <row r="115" spans="1:10" ht="18.75" thickBot="1" x14ac:dyDescent="0.25">
      <c r="A115" s="161" t="s">
        <v>76</v>
      </c>
      <c r="B115" s="123"/>
      <c r="C115" s="123"/>
      <c r="D115" s="162"/>
      <c r="E115" s="126"/>
      <c r="H115" s="126"/>
      <c r="I115" s="127"/>
    </row>
    <row r="116" spans="1:10" ht="16.5" thickBot="1" x14ac:dyDescent="0.25">
      <c r="A116" s="128"/>
      <c r="B116" s="129" t="s">
        <v>22</v>
      </c>
      <c r="C116" s="129" t="s">
        <v>23</v>
      </c>
      <c r="D116" s="130" t="s">
        <v>24</v>
      </c>
      <c r="E116" s="131" t="s">
        <v>25</v>
      </c>
      <c r="F116" s="236"/>
      <c r="H116" s="133" t="s">
        <v>104</v>
      </c>
      <c r="I116" s="243">
        <v>0</v>
      </c>
    </row>
    <row r="117" spans="1:10" thickBot="1" x14ac:dyDescent="0.25">
      <c r="A117" s="274" t="s">
        <v>200</v>
      </c>
      <c r="B117" s="215">
        <v>0</v>
      </c>
      <c r="C117" s="275" t="s">
        <v>26</v>
      </c>
      <c r="D117" s="276">
        <f>IFERROR(VLOOKUP(A117,Lists!$A:$N,4,0),0)</f>
        <v>0</v>
      </c>
      <c r="E117" s="277">
        <f>IF(ISERROR(B117*D117),0,B117*D117)</f>
        <v>0</v>
      </c>
      <c r="F117" s="236"/>
      <c r="G117" s="132"/>
      <c r="H117" s="136" t="s">
        <v>105</v>
      </c>
      <c r="I117" s="244">
        <v>0</v>
      </c>
      <c r="J117" s="112"/>
    </row>
    <row r="118" spans="1:10" thickBot="1" x14ac:dyDescent="0.25">
      <c r="A118" s="212" t="s">
        <v>201</v>
      </c>
      <c r="B118" s="213">
        <v>0</v>
      </c>
      <c r="C118" s="272" t="s">
        <v>26</v>
      </c>
      <c r="D118" s="134">
        <f>IFERROR(VLOOKUP(A118,Lists!$A:$N,4,0),0)</f>
        <v>0</v>
      </c>
      <c r="E118" s="135">
        <f t="shared" ref="E118:E123" si="7">IF(ISERROR(B118*D118),0,B118*D118)</f>
        <v>0</v>
      </c>
      <c r="F118" s="236"/>
      <c r="G118" s="132"/>
      <c r="H118" s="136" t="s">
        <v>106</v>
      </c>
      <c r="I118" s="244">
        <v>0</v>
      </c>
      <c r="J118" s="112"/>
    </row>
    <row r="119" spans="1:10" thickBot="1" x14ac:dyDescent="0.25">
      <c r="A119" s="212" t="s">
        <v>202</v>
      </c>
      <c r="B119" s="213">
        <v>0</v>
      </c>
      <c r="C119" s="272" t="s">
        <v>26</v>
      </c>
      <c r="D119" s="134">
        <f>IFERROR(VLOOKUP(A119,Lists!$A:$N,4,0),0)</f>
        <v>0</v>
      </c>
      <c r="E119" s="135">
        <f t="shared" si="7"/>
        <v>0</v>
      </c>
      <c r="F119" s="236"/>
      <c r="G119" s="132"/>
      <c r="H119" s="136" t="s">
        <v>45</v>
      </c>
      <c r="I119" s="137" t="s">
        <v>64</v>
      </c>
      <c r="J119" s="112"/>
    </row>
    <row r="120" spans="1:10" thickBot="1" x14ac:dyDescent="0.25">
      <c r="A120" s="212" t="s">
        <v>203</v>
      </c>
      <c r="B120" s="213">
        <v>0</v>
      </c>
      <c r="C120" s="272" t="s">
        <v>26</v>
      </c>
      <c r="D120" s="134">
        <f>IFERROR(VLOOKUP(A120,Lists!$A:$N,4,0),0)</f>
        <v>0</v>
      </c>
      <c r="E120" s="135">
        <f t="shared" si="7"/>
        <v>0</v>
      </c>
      <c r="F120" s="236"/>
      <c r="G120" s="132"/>
      <c r="H120" s="136" t="s">
        <v>46</v>
      </c>
      <c r="I120" s="137" t="s">
        <v>64</v>
      </c>
      <c r="J120" s="112"/>
    </row>
    <row r="121" spans="1:10" thickBot="1" x14ac:dyDescent="0.25">
      <c r="A121" s="212" t="s">
        <v>204</v>
      </c>
      <c r="B121" s="213">
        <v>0</v>
      </c>
      <c r="C121" s="272" t="s">
        <v>26</v>
      </c>
      <c r="D121" s="134">
        <f>IFERROR(VLOOKUP(A121,Lists!$A:$N,4,0),0)</f>
        <v>0</v>
      </c>
      <c r="E121" s="135">
        <f t="shared" si="7"/>
        <v>0</v>
      </c>
      <c r="F121" s="236"/>
      <c r="G121" s="132"/>
      <c r="H121" s="136" t="s">
        <v>63</v>
      </c>
      <c r="I121" s="137" t="s">
        <v>64</v>
      </c>
      <c r="J121" s="112"/>
    </row>
    <row r="122" spans="1:10" thickBot="1" x14ac:dyDescent="0.25">
      <c r="A122" s="212" t="s">
        <v>205</v>
      </c>
      <c r="B122" s="213">
        <v>0</v>
      </c>
      <c r="C122" s="272" t="s">
        <v>26</v>
      </c>
      <c r="D122" s="134">
        <f>IFERROR(VLOOKUP(A122,Lists!$A:$N,4,0),0)</f>
        <v>0</v>
      </c>
      <c r="E122" s="135">
        <f t="shared" si="7"/>
        <v>0</v>
      </c>
      <c r="F122" s="236"/>
      <c r="G122" s="132"/>
      <c r="H122" s="138" t="s">
        <v>84</v>
      </c>
      <c r="I122" s="139"/>
      <c r="J122" s="112"/>
    </row>
    <row r="123" spans="1:10" thickBot="1" x14ac:dyDescent="0.25">
      <c r="A123" s="212" t="s">
        <v>206</v>
      </c>
      <c r="B123" s="213">
        <v>0</v>
      </c>
      <c r="C123" s="272" t="s">
        <v>27</v>
      </c>
      <c r="D123" s="134">
        <f>IFERROR(VLOOKUP(A123,Lists!$A:$N,4,0),0)</f>
        <v>0</v>
      </c>
      <c r="E123" s="135">
        <f t="shared" si="7"/>
        <v>0</v>
      </c>
      <c r="F123" s="238"/>
      <c r="G123" s="132"/>
      <c r="H123" s="140"/>
      <c r="I123" s="142"/>
      <c r="J123" s="112"/>
    </row>
    <row r="124" spans="1:10" thickBot="1" x14ac:dyDescent="0.25">
      <c r="A124" s="278" t="s">
        <v>207</v>
      </c>
      <c r="B124" s="214">
        <v>0</v>
      </c>
      <c r="C124" s="273" t="s">
        <v>27</v>
      </c>
      <c r="D124" s="279">
        <f>IFERROR(VLOOKUP(A124,Lists!$A:$N,4,0),0)</f>
        <v>0</v>
      </c>
      <c r="E124" s="141">
        <f>IF(ISERROR(B124*D124),0,B124*D124)</f>
        <v>0</v>
      </c>
      <c r="F124" s="238"/>
      <c r="G124" s="132"/>
      <c r="H124" s="140"/>
      <c r="I124" s="142"/>
      <c r="J124" s="112"/>
    </row>
    <row r="125" spans="1:10" ht="16.5" thickBot="1" x14ac:dyDescent="0.25">
      <c r="A125" s="163"/>
      <c r="B125" s="117"/>
      <c r="C125" s="168"/>
      <c r="D125" s="145" t="s">
        <v>30</v>
      </c>
      <c r="E125" s="146">
        <f>SUM(IF(ISNA(E117),0,E117),IF(ISNA(E118),0,E118),IF(ISNA(E119),0,E119))</f>
        <v>0</v>
      </c>
      <c r="F125" s="167">
        <f>IFERROR(E125/E127,0)</f>
        <v>0</v>
      </c>
      <c r="G125" s="147"/>
      <c r="H125" s="113"/>
      <c r="I125" s="164"/>
      <c r="J125" s="112"/>
    </row>
    <row r="126" spans="1:10" ht="16.5" thickBot="1" x14ac:dyDescent="0.25">
      <c r="A126" s="143"/>
      <c r="B126" s="118"/>
      <c r="C126" s="144"/>
      <c r="D126" s="153" t="s">
        <v>107</v>
      </c>
      <c r="E126" s="154">
        <f>SUM(E117:E124)</f>
        <v>0</v>
      </c>
      <c r="F126" s="167">
        <f>IFERROR(E126/E127,0)</f>
        <v>0</v>
      </c>
      <c r="G126" s="147"/>
      <c r="H126" s="282"/>
      <c r="I126" s="284" t="s">
        <v>361</v>
      </c>
      <c r="J126" s="284" t="s">
        <v>363</v>
      </c>
    </row>
    <row r="127" spans="1:10" ht="18.75" thickBot="1" x14ac:dyDescent="0.25">
      <c r="A127" s="165"/>
      <c r="B127" s="166"/>
      <c r="C127" s="152"/>
      <c r="D127" s="156" t="s">
        <v>108</v>
      </c>
      <c r="E127" s="216">
        <v>0</v>
      </c>
      <c r="F127" s="239"/>
      <c r="G127" s="147"/>
      <c r="H127" s="281" t="s">
        <v>362</v>
      </c>
      <c r="I127" s="286">
        <v>0.1273</v>
      </c>
      <c r="J127" s="154">
        <f>E126/I127</f>
        <v>0</v>
      </c>
    </row>
    <row r="128" spans="1:10" ht="18.75" thickBot="1" x14ac:dyDescent="0.25">
      <c r="A128" s="150"/>
      <c r="C128" s="152"/>
      <c r="D128" s="156" t="s">
        <v>43</v>
      </c>
      <c r="E128" s="157">
        <f>E127-E126</f>
        <v>0</v>
      </c>
      <c r="F128" s="236"/>
      <c r="H128" s="113"/>
      <c r="I128" s="164"/>
    </row>
    <row r="129" spans="1:10" ht="18.75" thickBot="1" x14ac:dyDescent="0.25">
      <c r="C129" s="152"/>
      <c r="D129" s="156" t="s">
        <v>181</v>
      </c>
      <c r="E129" s="247">
        <f>IFERROR(ROUNDUP(E127/I117,2),0)</f>
        <v>0</v>
      </c>
      <c r="F129" s="236"/>
      <c r="H129" s="113"/>
      <c r="I129" s="164"/>
    </row>
    <row r="130" spans="1:10" ht="18.75" thickBot="1" x14ac:dyDescent="0.25">
      <c r="A130" s="126"/>
      <c r="D130" s="159"/>
      <c r="E130" s="160"/>
    </row>
    <row r="131" spans="1:10" ht="18.75" thickBot="1" x14ac:dyDescent="0.25">
      <c r="A131" s="161" t="s">
        <v>77</v>
      </c>
      <c r="B131" s="123"/>
      <c r="C131" s="123"/>
      <c r="D131" s="162"/>
      <c r="E131" s="126"/>
      <c r="H131" s="126"/>
      <c r="I131" s="127"/>
    </row>
    <row r="132" spans="1:10" ht="16.5" thickBot="1" x14ac:dyDescent="0.25">
      <c r="A132" s="128"/>
      <c r="B132" s="129" t="s">
        <v>22</v>
      </c>
      <c r="C132" s="129" t="s">
        <v>23</v>
      </c>
      <c r="D132" s="130" t="s">
        <v>24</v>
      </c>
      <c r="E132" s="131" t="s">
        <v>25</v>
      </c>
      <c r="F132" s="236"/>
      <c r="H132" s="133" t="s">
        <v>104</v>
      </c>
      <c r="I132" s="243">
        <v>0</v>
      </c>
    </row>
    <row r="133" spans="1:10" thickBot="1" x14ac:dyDescent="0.25">
      <c r="A133" s="274" t="s">
        <v>200</v>
      </c>
      <c r="B133" s="215">
        <v>0</v>
      </c>
      <c r="C133" s="275" t="s">
        <v>26</v>
      </c>
      <c r="D133" s="276">
        <f>IFERROR(VLOOKUP(A133,Lists!$A:$N,4,0),0)</f>
        <v>0</v>
      </c>
      <c r="E133" s="277">
        <f>IF(ISERROR(B133*D133),0,B133*D133)</f>
        <v>0</v>
      </c>
      <c r="F133" s="236"/>
      <c r="G133" s="132"/>
      <c r="H133" s="136" t="s">
        <v>105</v>
      </c>
      <c r="I133" s="244">
        <v>0</v>
      </c>
      <c r="J133" s="112"/>
    </row>
    <row r="134" spans="1:10" thickBot="1" x14ac:dyDescent="0.25">
      <c r="A134" s="212" t="s">
        <v>201</v>
      </c>
      <c r="B134" s="213">
        <v>0</v>
      </c>
      <c r="C134" s="272" t="s">
        <v>26</v>
      </c>
      <c r="D134" s="134">
        <f>IFERROR(VLOOKUP(A134,Lists!$A:$N,4,0),0)</f>
        <v>0</v>
      </c>
      <c r="E134" s="135">
        <f t="shared" ref="E134:E139" si="8">IF(ISERROR(B134*D134),0,B134*D134)</f>
        <v>0</v>
      </c>
      <c r="F134" s="236"/>
      <c r="G134" s="132"/>
      <c r="H134" s="136" t="s">
        <v>106</v>
      </c>
      <c r="I134" s="244">
        <v>0</v>
      </c>
      <c r="J134" s="112"/>
    </row>
    <row r="135" spans="1:10" thickBot="1" x14ac:dyDescent="0.25">
      <c r="A135" s="212" t="s">
        <v>202</v>
      </c>
      <c r="B135" s="213">
        <v>0</v>
      </c>
      <c r="C135" s="272" t="s">
        <v>26</v>
      </c>
      <c r="D135" s="134">
        <f>IFERROR(VLOOKUP(A135,Lists!$A:$N,4,0),0)</f>
        <v>0</v>
      </c>
      <c r="E135" s="135">
        <f t="shared" si="8"/>
        <v>0</v>
      </c>
      <c r="F135" s="236"/>
      <c r="G135" s="132"/>
      <c r="H135" s="136" t="s">
        <v>45</v>
      </c>
      <c r="I135" s="137" t="s">
        <v>64</v>
      </c>
      <c r="J135" s="112"/>
    </row>
    <row r="136" spans="1:10" thickBot="1" x14ac:dyDescent="0.25">
      <c r="A136" s="212" t="s">
        <v>203</v>
      </c>
      <c r="B136" s="213">
        <v>0</v>
      </c>
      <c r="C136" s="272" t="s">
        <v>26</v>
      </c>
      <c r="D136" s="134">
        <f>IFERROR(VLOOKUP(A136,Lists!$A:$N,4,0),0)</f>
        <v>0</v>
      </c>
      <c r="E136" s="135">
        <f t="shared" si="8"/>
        <v>0</v>
      </c>
      <c r="F136" s="236"/>
      <c r="G136" s="132"/>
      <c r="H136" s="136" t="s">
        <v>46</v>
      </c>
      <c r="I136" s="137" t="s">
        <v>64</v>
      </c>
      <c r="J136" s="112"/>
    </row>
    <row r="137" spans="1:10" thickBot="1" x14ac:dyDescent="0.25">
      <c r="A137" s="212" t="s">
        <v>204</v>
      </c>
      <c r="B137" s="213">
        <v>0</v>
      </c>
      <c r="C137" s="272" t="s">
        <v>26</v>
      </c>
      <c r="D137" s="134">
        <f>IFERROR(VLOOKUP(A137,Lists!$A:$N,4,0),0)</f>
        <v>0</v>
      </c>
      <c r="E137" s="135">
        <f t="shared" si="8"/>
        <v>0</v>
      </c>
      <c r="F137" s="236"/>
      <c r="G137" s="132"/>
      <c r="H137" s="136" t="s">
        <v>63</v>
      </c>
      <c r="I137" s="137" t="s">
        <v>64</v>
      </c>
      <c r="J137" s="112"/>
    </row>
    <row r="138" spans="1:10" thickBot="1" x14ac:dyDescent="0.25">
      <c r="A138" s="212" t="s">
        <v>205</v>
      </c>
      <c r="B138" s="213">
        <v>0</v>
      </c>
      <c r="C138" s="272" t="s">
        <v>26</v>
      </c>
      <c r="D138" s="134">
        <f>IFERROR(VLOOKUP(A138,Lists!$A:$N,4,0),0)</f>
        <v>0</v>
      </c>
      <c r="E138" s="135">
        <f t="shared" si="8"/>
        <v>0</v>
      </c>
      <c r="F138" s="236"/>
      <c r="G138" s="132"/>
      <c r="H138" s="138" t="s">
        <v>84</v>
      </c>
      <c r="I138" s="139"/>
      <c r="J138" s="112"/>
    </row>
    <row r="139" spans="1:10" thickBot="1" x14ac:dyDescent="0.25">
      <c r="A139" s="212" t="s">
        <v>206</v>
      </c>
      <c r="B139" s="213">
        <v>0</v>
      </c>
      <c r="C139" s="272" t="s">
        <v>27</v>
      </c>
      <c r="D139" s="134">
        <f>IFERROR(VLOOKUP(A139,Lists!$A:$N,4,0),0)</f>
        <v>0</v>
      </c>
      <c r="E139" s="135">
        <f t="shared" si="8"/>
        <v>0</v>
      </c>
      <c r="F139" s="238"/>
      <c r="G139" s="132"/>
      <c r="H139" s="140"/>
      <c r="I139" s="142"/>
      <c r="J139" s="112"/>
    </row>
    <row r="140" spans="1:10" thickBot="1" x14ac:dyDescent="0.25">
      <c r="A140" s="278" t="s">
        <v>207</v>
      </c>
      <c r="B140" s="214">
        <v>0</v>
      </c>
      <c r="C140" s="273" t="s">
        <v>27</v>
      </c>
      <c r="D140" s="279">
        <f>IFERROR(VLOOKUP(A140,Lists!$A:$N,4,0),0)</f>
        <v>0</v>
      </c>
      <c r="E140" s="141">
        <f>IF(ISERROR(B140*D140),0,B140*D140)</f>
        <v>0</v>
      </c>
      <c r="F140" s="238"/>
      <c r="G140" s="132"/>
      <c r="H140" s="140"/>
      <c r="I140" s="142"/>
      <c r="J140" s="112"/>
    </row>
    <row r="141" spans="1:10" ht="16.5" thickBot="1" x14ac:dyDescent="0.25">
      <c r="A141" s="217"/>
      <c r="B141" s="218"/>
      <c r="C141" s="168"/>
      <c r="D141" s="145" t="s">
        <v>30</v>
      </c>
      <c r="E141" s="146">
        <f>SUM(IF(ISNA(E133),0,E133),IF(ISNA(E134),0,E134),IF(ISNA(E135),0,E135))</f>
        <v>0</v>
      </c>
      <c r="F141" s="167">
        <f>IFERROR(E141/E143,0)</f>
        <v>0</v>
      </c>
      <c r="G141" s="147"/>
      <c r="H141" s="113"/>
      <c r="I141" s="164"/>
      <c r="J141" s="112"/>
    </row>
    <row r="142" spans="1:10" ht="16.5" thickBot="1" x14ac:dyDescent="0.25">
      <c r="A142" s="143"/>
      <c r="B142" s="118"/>
      <c r="C142" s="144"/>
      <c r="D142" s="153" t="s">
        <v>107</v>
      </c>
      <c r="E142" s="154">
        <f>SUM(E133:E140)</f>
        <v>0</v>
      </c>
      <c r="F142" s="167">
        <f>IFERROR(E142/E143,0)</f>
        <v>0</v>
      </c>
      <c r="G142" s="147"/>
      <c r="H142" s="282"/>
      <c r="I142" s="284" t="s">
        <v>361</v>
      </c>
      <c r="J142" s="284" t="s">
        <v>363</v>
      </c>
    </row>
    <row r="143" spans="1:10" ht="18.75" thickBot="1" x14ac:dyDescent="0.25">
      <c r="A143" s="165"/>
      <c r="B143" s="166"/>
      <c r="C143" s="152"/>
      <c r="D143" s="156" t="s">
        <v>108</v>
      </c>
      <c r="E143" s="216">
        <v>0</v>
      </c>
      <c r="F143" s="239"/>
      <c r="G143" s="147"/>
      <c r="H143" s="281" t="s">
        <v>362</v>
      </c>
      <c r="I143" s="286">
        <v>0.1273</v>
      </c>
      <c r="J143" s="154">
        <f>E142/I143</f>
        <v>0</v>
      </c>
    </row>
    <row r="144" spans="1:10" ht="18.75" thickBot="1" x14ac:dyDescent="0.25">
      <c r="A144" s="150"/>
      <c r="C144" s="152"/>
      <c r="D144" s="156" t="s">
        <v>43</v>
      </c>
      <c r="E144" s="157">
        <f>E143-E142</f>
        <v>0</v>
      </c>
      <c r="F144" s="236"/>
      <c r="H144" s="113"/>
      <c r="I144" s="164"/>
    </row>
    <row r="145" spans="1:10" ht="18.75" thickBot="1" x14ac:dyDescent="0.25">
      <c r="C145" s="152"/>
      <c r="D145" s="156" t="s">
        <v>181</v>
      </c>
      <c r="E145" s="247">
        <f>IFERROR(ROUNDUP(E143/I133,2),0)</f>
        <v>0</v>
      </c>
      <c r="F145" s="236"/>
    </row>
    <row r="146" spans="1:10" ht="18.75" thickBot="1" x14ac:dyDescent="0.25">
      <c r="A146" s="126"/>
      <c r="D146" s="159"/>
      <c r="E146" s="160"/>
    </row>
    <row r="147" spans="1:10" ht="18.75" thickBot="1" x14ac:dyDescent="0.25">
      <c r="A147" s="161" t="s">
        <v>78</v>
      </c>
      <c r="B147" s="123"/>
      <c r="C147" s="123"/>
      <c r="D147" s="162"/>
      <c r="E147" s="126"/>
      <c r="H147" s="126"/>
      <c r="I147" s="127"/>
    </row>
    <row r="148" spans="1:10" ht="16.5" thickBot="1" x14ac:dyDescent="0.25">
      <c r="A148" s="128"/>
      <c r="B148" s="129" t="s">
        <v>22</v>
      </c>
      <c r="C148" s="129" t="s">
        <v>23</v>
      </c>
      <c r="D148" s="130" t="s">
        <v>24</v>
      </c>
      <c r="E148" s="131" t="s">
        <v>25</v>
      </c>
      <c r="F148" s="236"/>
      <c r="H148" s="133" t="s">
        <v>104</v>
      </c>
      <c r="I148" s="243">
        <v>0</v>
      </c>
    </row>
    <row r="149" spans="1:10" thickBot="1" x14ac:dyDescent="0.25">
      <c r="A149" s="274" t="s">
        <v>200</v>
      </c>
      <c r="B149" s="215">
        <v>0</v>
      </c>
      <c r="C149" s="275" t="s">
        <v>26</v>
      </c>
      <c r="D149" s="276">
        <f>IFERROR(VLOOKUP(A149,Lists!$A:$N,4,0),0)</f>
        <v>0</v>
      </c>
      <c r="E149" s="277">
        <f>IF(ISERROR(B149*D149),0,B149*D149)</f>
        <v>0</v>
      </c>
      <c r="F149" s="236"/>
      <c r="G149" s="132"/>
      <c r="H149" s="136" t="s">
        <v>105</v>
      </c>
      <c r="I149" s="244">
        <v>0</v>
      </c>
      <c r="J149" s="112"/>
    </row>
    <row r="150" spans="1:10" thickBot="1" x14ac:dyDescent="0.25">
      <c r="A150" s="212" t="s">
        <v>201</v>
      </c>
      <c r="B150" s="213">
        <v>0</v>
      </c>
      <c r="C150" s="272" t="s">
        <v>26</v>
      </c>
      <c r="D150" s="134">
        <f>IFERROR(VLOOKUP(A150,Lists!$A:$N,4,0),0)</f>
        <v>0</v>
      </c>
      <c r="E150" s="135">
        <f t="shared" ref="E150:E155" si="9">IF(ISERROR(B150*D150),0,B150*D150)</f>
        <v>0</v>
      </c>
      <c r="F150" s="236"/>
      <c r="G150" s="132"/>
      <c r="H150" s="136" t="s">
        <v>106</v>
      </c>
      <c r="I150" s="244">
        <v>0</v>
      </c>
      <c r="J150" s="112"/>
    </row>
    <row r="151" spans="1:10" thickBot="1" x14ac:dyDescent="0.25">
      <c r="A151" s="212" t="s">
        <v>202</v>
      </c>
      <c r="B151" s="213">
        <v>0</v>
      </c>
      <c r="C151" s="272" t="s">
        <v>26</v>
      </c>
      <c r="D151" s="134">
        <f>IFERROR(VLOOKUP(A151,Lists!$A:$N,4,0),0)</f>
        <v>0</v>
      </c>
      <c r="E151" s="135">
        <f t="shared" si="9"/>
        <v>0</v>
      </c>
      <c r="F151" s="236"/>
      <c r="G151" s="132"/>
      <c r="H151" s="136" t="s">
        <v>45</v>
      </c>
      <c r="I151" s="137" t="s">
        <v>64</v>
      </c>
      <c r="J151" s="112"/>
    </row>
    <row r="152" spans="1:10" thickBot="1" x14ac:dyDescent="0.25">
      <c r="A152" s="212" t="s">
        <v>203</v>
      </c>
      <c r="B152" s="213">
        <v>0</v>
      </c>
      <c r="C152" s="272" t="s">
        <v>26</v>
      </c>
      <c r="D152" s="134">
        <f>IFERROR(VLOOKUP(A152,Lists!$A:$N,4,0),0)</f>
        <v>0</v>
      </c>
      <c r="E152" s="135">
        <f t="shared" si="9"/>
        <v>0</v>
      </c>
      <c r="F152" s="236"/>
      <c r="G152" s="132"/>
      <c r="H152" s="136" t="s">
        <v>46</v>
      </c>
      <c r="I152" s="137" t="s">
        <v>64</v>
      </c>
      <c r="J152" s="112"/>
    </row>
    <row r="153" spans="1:10" thickBot="1" x14ac:dyDescent="0.25">
      <c r="A153" s="212" t="s">
        <v>204</v>
      </c>
      <c r="B153" s="213">
        <v>0</v>
      </c>
      <c r="C153" s="272" t="s">
        <v>26</v>
      </c>
      <c r="D153" s="134">
        <f>IFERROR(VLOOKUP(A153,Lists!$A:$N,4,0),0)</f>
        <v>0</v>
      </c>
      <c r="E153" s="135">
        <f t="shared" si="9"/>
        <v>0</v>
      </c>
      <c r="F153" s="236"/>
      <c r="G153" s="132"/>
      <c r="H153" s="136" t="s">
        <v>63</v>
      </c>
      <c r="I153" s="137" t="s">
        <v>64</v>
      </c>
      <c r="J153" s="112"/>
    </row>
    <row r="154" spans="1:10" thickBot="1" x14ac:dyDescent="0.25">
      <c r="A154" s="212" t="s">
        <v>205</v>
      </c>
      <c r="B154" s="213">
        <v>0</v>
      </c>
      <c r="C154" s="272" t="s">
        <v>26</v>
      </c>
      <c r="D154" s="134">
        <f>IFERROR(VLOOKUP(A154,Lists!$A:$N,4,0),0)</f>
        <v>0</v>
      </c>
      <c r="E154" s="135">
        <f t="shared" si="9"/>
        <v>0</v>
      </c>
      <c r="F154" s="236"/>
      <c r="G154" s="132"/>
      <c r="H154" s="138" t="s">
        <v>84</v>
      </c>
      <c r="I154" s="139"/>
      <c r="J154" s="112"/>
    </row>
    <row r="155" spans="1:10" thickBot="1" x14ac:dyDescent="0.25">
      <c r="A155" s="212" t="s">
        <v>206</v>
      </c>
      <c r="B155" s="213">
        <v>0</v>
      </c>
      <c r="C155" s="272" t="s">
        <v>27</v>
      </c>
      <c r="D155" s="134">
        <f>IFERROR(VLOOKUP(A155,Lists!$A:$N,4,0),0)</f>
        <v>0</v>
      </c>
      <c r="E155" s="135">
        <f t="shared" si="9"/>
        <v>0</v>
      </c>
      <c r="F155" s="238"/>
      <c r="G155" s="132"/>
      <c r="H155" s="140"/>
      <c r="I155" s="142"/>
      <c r="J155" s="112"/>
    </row>
    <row r="156" spans="1:10" thickBot="1" x14ac:dyDescent="0.25">
      <c r="A156" s="278" t="s">
        <v>207</v>
      </c>
      <c r="B156" s="214">
        <v>0</v>
      </c>
      <c r="C156" s="273" t="s">
        <v>27</v>
      </c>
      <c r="D156" s="279">
        <f>IFERROR(VLOOKUP(A156,Lists!$A:$N,4,0),0)</f>
        <v>0</v>
      </c>
      <c r="E156" s="141">
        <f>IF(ISERROR(B156*D156),0,B156*D156)</f>
        <v>0</v>
      </c>
      <c r="F156" s="238"/>
      <c r="G156" s="132"/>
      <c r="H156" s="140"/>
      <c r="I156" s="142"/>
      <c r="J156" s="112"/>
    </row>
    <row r="157" spans="1:10" ht="16.5" thickBot="1" x14ac:dyDescent="0.25">
      <c r="A157" s="163"/>
      <c r="B157" s="117"/>
      <c r="C157" s="168"/>
      <c r="D157" s="145" t="s">
        <v>30</v>
      </c>
      <c r="E157" s="146">
        <f>SUM(IF(ISNA(E149),0,E149),IF(ISNA(E150),0,E150),IF(ISNA(E151),0,E151))</f>
        <v>0</v>
      </c>
      <c r="F157" s="167">
        <f>IFERROR(E157/E159,0)</f>
        <v>0</v>
      </c>
      <c r="G157" s="147"/>
      <c r="H157" s="113"/>
      <c r="I157" s="164"/>
      <c r="J157" s="112"/>
    </row>
    <row r="158" spans="1:10" ht="16.5" thickBot="1" x14ac:dyDescent="0.25">
      <c r="A158" s="143"/>
      <c r="B158" s="118"/>
      <c r="C158" s="144"/>
      <c r="D158" s="153" t="s">
        <v>107</v>
      </c>
      <c r="E158" s="154">
        <f>SUM(E149:E156)</f>
        <v>0</v>
      </c>
      <c r="F158" s="167">
        <f>IFERROR(E158/E159,0)</f>
        <v>0</v>
      </c>
      <c r="G158" s="147"/>
      <c r="H158" s="282"/>
      <c r="I158" s="284" t="s">
        <v>361</v>
      </c>
      <c r="J158" s="284" t="s">
        <v>363</v>
      </c>
    </row>
    <row r="159" spans="1:10" ht="18.75" thickBot="1" x14ac:dyDescent="0.25">
      <c r="A159" s="165"/>
      <c r="B159" s="166"/>
      <c r="C159" s="152"/>
      <c r="D159" s="156" t="s">
        <v>108</v>
      </c>
      <c r="E159" s="216">
        <v>0</v>
      </c>
      <c r="F159" s="239"/>
      <c r="G159" s="147"/>
      <c r="H159" s="281" t="s">
        <v>362</v>
      </c>
      <c r="I159" s="286">
        <v>0.1273</v>
      </c>
      <c r="J159" s="154">
        <f>E158/I159</f>
        <v>0</v>
      </c>
    </row>
    <row r="160" spans="1:10" ht="18.75" thickBot="1" x14ac:dyDescent="0.25">
      <c r="A160" s="150"/>
      <c r="C160" s="152"/>
      <c r="D160" s="156" t="s">
        <v>43</v>
      </c>
      <c r="E160" s="157">
        <f>E159-E158</f>
        <v>0</v>
      </c>
      <c r="F160" s="236"/>
      <c r="H160" s="148"/>
      <c r="I160" s="149"/>
    </row>
    <row r="161" spans="1:9" ht="18.75" thickBot="1" x14ac:dyDescent="0.25">
      <c r="C161" s="152"/>
      <c r="D161" s="156" t="s">
        <v>181</v>
      </c>
      <c r="E161" s="247">
        <f>IFERROR(ROUNDUP(E159/I149,2),0)</f>
        <v>0</v>
      </c>
      <c r="F161" s="236"/>
    </row>
    <row r="162" spans="1:9" thickBot="1" x14ac:dyDescent="0.25">
      <c r="D162" s="169"/>
      <c r="E162" s="155"/>
      <c r="H162" s="170"/>
      <c r="I162" s="171"/>
    </row>
    <row r="163" spans="1:9" thickBot="1" x14ac:dyDescent="0.25">
      <c r="H163" s="170"/>
      <c r="I163" s="171"/>
    </row>
    <row r="164" spans="1:9" thickBot="1" x14ac:dyDescent="0.25">
      <c r="A164" s="294" t="s">
        <v>81</v>
      </c>
      <c r="B164" s="295"/>
      <c r="I164" s="171" t="str">
        <f>VLOOKUP(ROUND(AVERAGE(VLOOKUP(I135,Lists!E2:F5,2,0),VLOOKUP(I151,Lists!E2:F5,2,0),VLOOKUP(I119,Lists!E2:F5,2,0),VLOOKUP(I103,Lists!E2:F5,2,0),VLOOKUP(I87,Lists!E2:F5,2,0),VLOOKUP(I71,Lists!E2:F5,2,0),VLOOKUP(I55,Lists!E2:F5,2,0),VLOOKUP(I39,Lists!E2:F5,2,0),VLOOKUP(I23,Lists!E2:F5,2,0),VLOOKUP(I7,Lists!E2:F5,2,0)),0),Lists!F2:G5,2,0)</f>
        <v>Insufficient Data</v>
      </c>
    </row>
    <row r="165" spans="1:9" thickBot="1" x14ac:dyDescent="0.25">
      <c r="A165" s="296" t="s">
        <v>82</v>
      </c>
      <c r="B165" s="297"/>
    </row>
    <row r="166" spans="1:9" ht="15" x14ac:dyDescent="0.2"/>
  </sheetData>
  <sheetProtection password="A923" sheet="1" objects="1" scenarios="1"/>
  <mergeCells count="3">
    <mergeCell ref="A1:E1"/>
    <mergeCell ref="A164:B164"/>
    <mergeCell ref="A165:B165"/>
  </mergeCells>
  <dataValidations count="4">
    <dataValidation type="list" allowBlank="1" showInputMessage="1" showErrorMessage="1" sqref="I8 I24 I40 I56 I72 I88 I104 I120 I136 I152">
      <formula1>Type</formula1>
    </dataValidation>
    <dataValidation type="list" allowBlank="1" showInputMessage="1" showErrorMessage="1" sqref="I7 I23 I39 I135 I71 I151 I103 I119 I87 I55">
      <formula1>Complexity</formula1>
    </dataValidation>
    <dataValidation type="list" allowBlank="1" showInputMessage="1" showErrorMessage="1" sqref="I25 I41 I57 I73 I89 I105 I121 I137 I153 I9 I16:I17">
      <formula1>BaseSpirit</formula1>
    </dataValidation>
    <dataValidation type="list" allowBlank="1" showInputMessage="1" showErrorMessage="1" sqref="A133:A140 A53:A60 A5:A12 A21:A28 A37:A44 A69:A76 A85:A92 A101:A108 A117:A124 A149:A156">
      <formula1>Ingredients</formula1>
    </dataValidation>
  </dataValidations>
  <printOptions horizontalCentered="1"/>
  <pageMargins left="0.59055118110236227" right="0.59055118110236227" top="0.59055118110236227" bottom="0.59055118110236227" header="0" footer="0"/>
  <pageSetup scale="74" fitToHeight="6" orientation="portrait" r:id="rId1"/>
  <headerFooter>
    <oddFooter>Page &amp;P of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166"/>
  <sheetViews>
    <sheetView zoomScaleNormal="100" workbookViewId="0">
      <selection activeCell="K21" sqref="K21"/>
    </sheetView>
  </sheetViews>
  <sheetFormatPr defaultColWidth="9.140625" defaultRowHeight="15.75" thickBottom="1" x14ac:dyDescent="0.25"/>
  <cols>
    <col min="1" max="1" width="30.7109375" style="114" customWidth="1"/>
    <col min="2" max="2" width="15.7109375" style="151" customWidth="1"/>
    <col min="3" max="3" width="18.7109375" style="151" customWidth="1"/>
    <col min="4" max="4" width="34.42578125" style="172" bestFit="1" customWidth="1"/>
    <col min="5" max="5" width="15.7109375" style="114" customWidth="1"/>
    <col min="6" max="6" width="9.140625" style="237"/>
    <col min="7" max="7" width="9.140625" style="113"/>
    <col min="8" max="8" width="29.5703125" style="114" customWidth="1"/>
    <col min="9" max="9" width="18.140625" style="115" customWidth="1"/>
    <col min="10" max="10" width="24.7109375" style="113" bestFit="1" customWidth="1"/>
    <col min="11" max="16384" width="9.140625" style="113"/>
  </cols>
  <sheetData>
    <row r="1" spans="1:10" ht="25.5" customHeight="1" thickBot="1" x14ac:dyDescent="0.25">
      <c r="A1" s="303" t="s">
        <v>198</v>
      </c>
      <c r="B1" s="304"/>
      <c r="C1" s="304"/>
      <c r="D1" s="304"/>
      <c r="E1" s="305"/>
      <c r="F1" s="236"/>
    </row>
    <row r="2" spans="1:10" ht="16.5" thickBot="1" x14ac:dyDescent="0.25">
      <c r="A2" s="116"/>
      <c r="B2" s="117"/>
      <c r="C2" s="118"/>
      <c r="D2" s="119"/>
      <c r="E2" s="120"/>
    </row>
    <row r="3" spans="1:10" ht="18.75" thickBot="1" x14ac:dyDescent="0.25">
      <c r="A3" s="121" t="s">
        <v>69</v>
      </c>
      <c r="B3" s="122"/>
      <c r="C3" s="123"/>
      <c r="D3" s="124"/>
      <c r="E3" s="125"/>
      <c r="H3" s="126"/>
      <c r="I3" s="127"/>
    </row>
    <row r="4" spans="1:10" ht="16.5" thickBot="1" x14ac:dyDescent="0.25">
      <c r="A4" s="128"/>
      <c r="B4" s="129" t="s">
        <v>22</v>
      </c>
      <c r="C4" s="129" t="s">
        <v>23</v>
      </c>
      <c r="D4" s="130" t="s">
        <v>24</v>
      </c>
      <c r="E4" s="131" t="s">
        <v>25</v>
      </c>
      <c r="F4" s="236"/>
      <c r="G4" s="132"/>
      <c r="H4" s="133" t="s">
        <v>104</v>
      </c>
      <c r="I4" s="243">
        <v>0</v>
      </c>
      <c r="J4" s="112"/>
    </row>
    <row r="5" spans="1:10" thickBot="1" x14ac:dyDescent="0.25">
      <c r="A5" s="274" t="s">
        <v>200</v>
      </c>
      <c r="B5" s="215">
        <v>0</v>
      </c>
      <c r="C5" s="275" t="s">
        <v>26</v>
      </c>
      <c r="D5" s="276">
        <f>IFERROR(VLOOKUP(A5,Lists!$A:$N,4,0),0)</f>
        <v>0</v>
      </c>
      <c r="E5" s="277">
        <f>IF(ISERROR(B5*D5),0,B5*D5)</f>
        <v>0</v>
      </c>
      <c r="F5" s="236"/>
      <c r="G5" s="132"/>
      <c r="H5" s="136" t="s">
        <v>105</v>
      </c>
      <c r="I5" s="244">
        <v>0</v>
      </c>
      <c r="J5" s="112"/>
    </row>
    <row r="6" spans="1:10" thickBot="1" x14ac:dyDescent="0.25">
      <c r="A6" s="212" t="s">
        <v>201</v>
      </c>
      <c r="B6" s="213">
        <v>0</v>
      </c>
      <c r="C6" s="272" t="s">
        <v>26</v>
      </c>
      <c r="D6" s="134">
        <f>IFERROR(VLOOKUP(A6,Lists!$A:$N,4,0),0)</f>
        <v>0</v>
      </c>
      <c r="E6" s="135">
        <f t="shared" ref="E6:E11" si="0">IF(ISERROR(B6*D6),0,B6*D6)</f>
        <v>0</v>
      </c>
      <c r="F6" s="236"/>
      <c r="G6" s="132"/>
      <c r="H6" s="136" t="s">
        <v>106</v>
      </c>
      <c r="I6" s="244">
        <v>0</v>
      </c>
      <c r="J6" s="112"/>
    </row>
    <row r="7" spans="1:10" thickBot="1" x14ac:dyDescent="0.25">
      <c r="A7" s="212" t="s">
        <v>202</v>
      </c>
      <c r="B7" s="213">
        <v>0</v>
      </c>
      <c r="C7" s="272" t="s">
        <v>26</v>
      </c>
      <c r="D7" s="134">
        <f>IFERROR(VLOOKUP(A7,Lists!$A:$N,4,0),0)</f>
        <v>0</v>
      </c>
      <c r="E7" s="135">
        <f t="shared" si="0"/>
        <v>0</v>
      </c>
      <c r="F7" s="236"/>
      <c r="G7" s="132"/>
      <c r="H7" s="136" t="s">
        <v>45</v>
      </c>
      <c r="I7" s="137" t="s">
        <v>64</v>
      </c>
      <c r="J7" s="112"/>
    </row>
    <row r="8" spans="1:10" thickBot="1" x14ac:dyDescent="0.25">
      <c r="A8" s="212" t="s">
        <v>203</v>
      </c>
      <c r="B8" s="213">
        <v>0</v>
      </c>
      <c r="C8" s="272" t="s">
        <v>26</v>
      </c>
      <c r="D8" s="134">
        <f>IFERROR(VLOOKUP(A8,Lists!$A:$N,4,0),0)</f>
        <v>0</v>
      </c>
      <c r="E8" s="135">
        <f t="shared" si="0"/>
        <v>0</v>
      </c>
      <c r="F8" s="236"/>
      <c r="G8" s="132"/>
      <c r="H8" s="136" t="s">
        <v>46</v>
      </c>
      <c r="I8" s="137" t="s">
        <v>64</v>
      </c>
      <c r="J8" s="112"/>
    </row>
    <row r="9" spans="1:10" thickBot="1" x14ac:dyDescent="0.25">
      <c r="A9" s="212" t="s">
        <v>204</v>
      </c>
      <c r="B9" s="213">
        <v>0</v>
      </c>
      <c r="C9" s="272" t="s">
        <v>26</v>
      </c>
      <c r="D9" s="134">
        <f>IFERROR(VLOOKUP(A9,Lists!$A:$N,4,0),0)</f>
        <v>0</v>
      </c>
      <c r="E9" s="135">
        <f t="shared" si="0"/>
        <v>0</v>
      </c>
      <c r="F9" s="236"/>
      <c r="G9" s="132"/>
      <c r="H9" s="136" t="s">
        <v>63</v>
      </c>
      <c r="I9" s="137" t="s">
        <v>64</v>
      </c>
      <c r="J9" s="112"/>
    </row>
    <row r="10" spans="1:10" thickBot="1" x14ac:dyDescent="0.25">
      <c r="A10" s="212" t="s">
        <v>205</v>
      </c>
      <c r="B10" s="213">
        <v>0</v>
      </c>
      <c r="C10" s="272" t="s">
        <v>26</v>
      </c>
      <c r="D10" s="134">
        <f>IFERROR(VLOOKUP(A10,Lists!$A:$N,4,0),0)</f>
        <v>0</v>
      </c>
      <c r="E10" s="135">
        <f t="shared" si="0"/>
        <v>0</v>
      </c>
      <c r="F10" s="236"/>
      <c r="G10" s="132"/>
      <c r="H10" s="138" t="s">
        <v>84</v>
      </c>
      <c r="I10" s="139"/>
      <c r="J10" s="112"/>
    </row>
    <row r="11" spans="1:10" thickBot="1" x14ac:dyDescent="0.25">
      <c r="A11" s="212" t="s">
        <v>206</v>
      </c>
      <c r="B11" s="213">
        <v>0</v>
      </c>
      <c r="C11" s="272" t="s">
        <v>27</v>
      </c>
      <c r="D11" s="134">
        <f>IFERROR(VLOOKUP(A11,Lists!$A:$N,4,0),0)</f>
        <v>0</v>
      </c>
      <c r="E11" s="135">
        <f t="shared" si="0"/>
        <v>0</v>
      </c>
      <c r="F11" s="238"/>
      <c r="G11" s="132"/>
      <c r="H11" s="140"/>
      <c r="I11" s="142"/>
      <c r="J11" s="112"/>
    </row>
    <row r="12" spans="1:10" thickBot="1" x14ac:dyDescent="0.25">
      <c r="A12" s="278" t="s">
        <v>207</v>
      </c>
      <c r="B12" s="214">
        <v>0</v>
      </c>
      <c r="C12" s="273" t="s">
        <v>27</v>
      </c>
      <c r="D12" s="279">
        <f>IFERROR(VLOOKUP(A12,Lists!$A:$N,4,0),0)</f>
        <v>0</v>
      </c>
      <c r="E12" s="141">
        <f>IF(ISERROR(B12*D12),0,B12*D12)</f>
        <v>0</v>
      </c>
      <c r="F12" s="238"/>
      <c r="G12" s="132"/>
      <c r="H12" s="140"/>
      <c r="I12" s="142"/>
      <c r="J12" s="112"/>
    </row>
    <row r="13" spans="1:10" ht="16.5" thickBot="1" x14ac:dyDescent="0.25">
      <c r="A13" s="143"/>
      <c r="B13" s="118"/>
      <c r="C13" s="144"/>
      <c r="D13" s="145" t="s">
        <v>30</v>
      </c>
      <c r="E13" s="146">
        <f>SUM(IF(ISNA(E5),0,E5),IF(ISNA(E6),0,E6),IF(ISNA(E7),0,E7))</f>
        <v>0</v>
      </c>
      <c r="F13" s="167">
        <f>IFERROR(E13/E15,0)</f>
        <v>0</v>
      </c>
      <c r="G13" s="147"/>
      <c r="H13" s="148"/>
      <c r="I13" s="149"/>
      <c r="J13" s="112"/>
    </row>
    <row r="14" spans="1:10" ht="16.5" thickBot="1" x14ac:dyDescent="0.25">
      <c r="A14" s="143"/>
      <c r="B14" s="118"/>
      <c r="C14" s="144"/>
      <c r="D14" s="153" t="s">
        <v>107</v>
      </c>
      <c r="E14" s="154">
        <f>SUM(E5:E12)</f>
        <v>0</v>
      </c>
      <c r="F14" s="167">
        <f>IFERROR(E14/E15,0)</f>
        <v>0</v>
      </c>
      <c r="G14" s="147"/>
      <c r="H14" s="282"/>
      <c r="I14" s="284" t="s">
        <v>361</v>
      </c>
      <c r="J14" s="284" t="s">
        <v>363</v>
      </c>
    </row>
    <row r="15" spans="1:10" ht="18.75" thickBot="1" x14ac:dyDescent="0.25">
      <c r="A15" s="150"/>
      <c r="C15" s="152"/>
      <c r="D15" s="156" t="s">
        <v>108</v>
      </c>
      <c r="E15" s="216">
        <v>0</v>
      </c>
      <c r="F15" s="239"/>
      <c r="G15" s="147"/>
      <c r="H15" s="281" t="s">
        <v>362</v>
      </c>
      <c r="I15" s="286">
        <v>0.1273</v>
      </c>
      <c r="J15" s="154">
        <f>E14/I15</f>
        <v>0</v>
      </c>
    </row>
    <row r="16" spans="1:10" ht="18.75" thickBot="1" x14ac:dyDescent="0.25">
      <c r="A16" s="150"/>
      <c r="C16" s="152"/>
      <c r="D16" s="156" t="s">
        <v>43</v>
      </c>
      <c r="E16" s="157">
        <f>E15-E14</f>
        <v>0</v>
      </c>
      <c r="F16" s="236"/>
    </row>
    <row r="17" spans="1:10" ht="18.75" thickBot="1" x14ac:dyDescent="0.25">
      <c r="A17" s="150"/>
      <c r="C17" s="152"/>
      <c r="D17" s="156" t="s">
        <v>181</v>
      </c>
      <c r="E17" s="247">
        <f>IFERROR(ROUNDUP(E15/I5,2),0)</f>
        <v>0</v>
      </c>
      <c r="F17" s="236"/>
    </row>
    <row r="18" spans="1:10" ht="18.75" thickBot="1" x14ac:dyDescent="0.25">
      <c r="A18" s="158"/>
      <c r="D18" s="159"/>
      <c r="E18" s="160"/>
    </row>
    <row r="19" spans="1:10" ht="18.75" thickBot="1" x14ac:dyDescent="0.25">
      <c r="A19" s="161" t="s">
        <v>70</v>
      </c>
      <c r="B19" s="123"/>
      <c r="C19" s="123"/>
      <c r="D19" s="162"/>
      <c r="E19" s="126"/>
      <c r="H19" s="126"/>
      <c r="I19" s="127"/>
    </row>
    <row r="20" spans="1:10" ht="16.5" thickBot="1" x14ac:dyDescent="0.25">
      <c r="A20" s="128"/>
      <c r="B20" s="129" t="s">
        <v>22</v>
      </c>
      <c r="C20" s="129" t="s">
        <v>23</v>
      </c>
      <c r="D20" s="130" t="s">
        <v>24</v>
      </c>
      <c r="E20" s="131" t="s">
        <v>25</v>
      </c>
      <c r="F20" s="236"/>
      <c r="H20" s="133" t="s">
        <v>104</v>
      </c>
      <c r="I20" s="243">
        <v>0</v>
      </c>
    </row>
    <row r="21" spans="1:10" thickBot="1" x14ac:dyDescent="0.25">
      <c r="A21" s="274" t="s">
        <v>200</v>
      </c>
      <c r="B21" s="215">
        <v>0</v>
      </c>
      <c r="C21" s="275" t="s">
        <v>26</v>
      </c>
      <c r="D21" s="276">
        <f>IFERROR(VLOOKUP(A21,Lists!$A:$N,4,0),0)</f>
        <v>0</v>
      </c>
      <c r="E21" s="277">
        <f>IF(ISERROR(B21*D21),0,B21*D21)</f>
        <v>0</v>
      </c>
      <c r="F21" s="236"/>
      <c r="G21" s="132"/>
      <c r="H21" s="136" t="s">
        <v>105</v>
      </c>
      <c r="I21" s="244">
        <v>0</v>
      </c>
      <c r="J21" s="112"/>
    </row>
    <row r="22" spans="1:10" thickBot="1" x14ac:dyDescent="0.25">
      <c r="A22" s="212" t="s">
        <v>201</v>
      </c>
      <c r="B22" s="213">
        <v>0</v>
      </c>
      <c r="C22" s="272" t="s">
        <v>26</v>
      </c>
      <c r="D22" s="134">
        <f>IFERROR(VLOOKUP(A22,Lists!$A:$N,4,0),0)</f>
        <v>0</v>
      </c>
      <c r="E22" s="135">
        <f t="shared" ref="E22:E27" si="1">IF(ISERROR(B22*D22),0,B22*D22)</f>
        <v>0</v>
      </c>
      <c r="F22" s="236"/>
      <c r="G22" s="132"/>
      <c r="H22" s="136" t="s">
        <v>106</v>
      </c>
      <c r="I22" s="244">
        <v>0</v>
      </c>
      <c r="J22" s="112"/>
    </row>
    <row r="23" spans="1:10" thickBot="1" x14ac:dyDescent="0.25">
      <c r="A23" s="212" t="s">
        <v>202</v>
      </c>
      <c r="B23" s="213">
        <v>0</v>
      </c>
      <c r="C23" s="272" t="s">
        <v>26</v>
      </c>
      <c r="D23" s="134">
        <f>IFERROR(VLOOKUP(A23,Lists!$A:$N,4,0),0)</f>
        <v>0</v>
      </c>
      <c r="E23" s="135">
        <f t="shared" si="1"/>
        <v>0</v>
      </c>
      <c r="F23" s="236"/>
      <c r="G23" s="132"/>
      <c r="H23" s="136" t="s">
        <v>45</v>
      </c>
      <c r="I23" s="137" t="s">
        <v>64</v>
      </c>
      <c r="J23" s="112"/>
    </row>
    <row r="24" spans="1:10" thickBot="1" x14ac:dyDescent="0.25">
      <c r="A24" s="212" t="s">
        <v>203</v>
      </c>
      <c r="B24" s="213">
        <v>0</v>
      </c>
      <c r="C24" s="272" t="s">
        <v>26</v>
      </c>
      <c r="D24" s="134">
        <f>IFERROR(VLOOKUP(A24,Lists!$A:$N,4,0),0)</f>
        <v>0</v>
      </c>
      <c r="E24" s="135">
        <f t="shared" si="1"/>
        <v>0</v>
      </c>
      <c r="F24" s="236"/>
      <c r="G24" s="132"/>
      <c r="H24" s="136" t="s">
        <v>46</v>
      </c>
      <c r="I24" s="137" t="s">
        <v>64</v>
      </c>
      <c r="J24" s="112"/>
    </row>
    <row r="25" spans="1:10" thickBot="1" x14ac:dyDescent="0.25">
      <c r="A25" s="212" t="s">
        <v>204</v>
      </c>
      <c r="B25" s="213">
        <v>0</v>
      </c>
      <c r="C25" s="272" t="s">
        <v>26</v>
      </c>
      <c r="D25" s="134">
        <f>IFERROR(VLOOKUP(A25,Lists!$A:$N,4,0),0)</f>
        <v>0</v>
      </c>
      <c r="E25" s="135">
        <f t="shared" si="1"/>
        <v>0</v>
      </c>
      <c r="F25" s="236"/>
      <c r="G25" s="132"/>
      <c r="H25" s="136" t="s">
        <v>63</v>
      </c>
      <c r="I25" s="137" t="s">
        <v>64</v>
      </c>
      <c r="J25" s="112"/>
    </row>
    <row r="26" spans="1:10" thickBot="1" x14ac:dyDescent="0.25">
      <c r="A26" s="212" t="s">
        <v>205</v>
      </c>
      <c r="B26" s="213">
        <v>0</v>
      </c>
      <c r="C26" s="272" t="s">
        <v>26</v>
      </c>
      <c r="D26" s="134">
        <f>IFERROR(VLOOKUP(A26,Lists!$A:$N,4,0),0)</f>
        <v>0</v>
      </c>
      <c r="E26" s="135">
        <f t="shared" si="1"/>
        <v>0</v>
      </c>
      <c r="F26" s="236"/>
      <c r="G26" s="132"/>
      <c r="H26" s="138" t="s">
        <v>84</v>
      </c>
      <c r="I26" s="139"/>
      <c r="J26" s="112"/>
    </row>
    <row r="27" spans="1:10" thickBot="1" x14ac:dyDescent="0.25">
      <c r="A27" s="212" t="s">
        <v>206</v>
      </c>
      <c r="B27" s="213">
        <v>0</v>
      </c>
      <c r="C27" s="272" t="s">
        <v>27</v>
      </c>
      <c r="D27" s="134">
        <f>IFERROR(VLOOKUP(A27,Lists!$A:$N,4,0),0)</f>
        <v>0</v>
      </c>
      <c r="E27" s="135">
        <f t="shared" si="1"/>
        <v>0</v>
      </c>
      <c r="F27" s="238"/>
      <c r="G27" s="132"/>
      <c r="H27" s="140"/>
      <c r="I27" s="142"/>
      <c r="J27" s="112"/>
    </row>
    <row r="28" spans="1:10" thickBot="1" x14ac:dyDescent="0.25">
      <c r="A28" s="278" t="s">
        <v>207</v>
      </c>
      <c r="B28" s="214">
        <v>0</v>
      </c>
      <c r="C28" s="273" t="s">
        <v>27</v>
      </c>
      <c r="D28" s="279">
        <f>IFERROR(VLOOKUP(A28,Lists!$A:$N,4,0),0)</f>
        <v>0</v>
      </c>
      <c r="E28" s="141">
        <f>IF(ISERROR(B28*D28),0,B28*D28)</f>
        <v>0</v>
      </c>
      <c r="F28" s="238"/>
      <c r="G28" s="132"/>
      <c r="H28" s="140"/>
      <c r="I28" s="142"/>
      <c r="J28" s="112"/>
    </row>
    <row r="29" spans="1:10" ht="16.5" thickBot="1" x14ac:dyDescent="0.25">
      <c r="A29" s="163"/>
      <c r="B29" s="117"/>
      <c r="C29" s="144"/>
      <c r="D29" s="145" t="s">
        <v>30</v>
      </c>
      <c r="E29" s="146">
        <f>SUM(IF(ISNA(E21),0,E21),IF(ISNA(E22),0,E22),IF(ISNA(E23),0,E23))</f>
        <v>0</v>
      </c>
      <c r="F29" s="167">
        <f>IFERROR(E29/E31,0)</f>
        <v>0</v>
      </c>
      <c r="G29" s="147"/>
      <c r="H29" s="113"/>
      <c r="I29" s="164"/>
      <c r="J29" s="112"/>
    </row>
    <row r="30" spans="1:10" ht="16.5" thickBot="1" x14ac:dyDescent="0.25">
      <c r="A30" s="143"/>
      <c r="B30" s="118"/>
      <c r="C30" s="144"/>
      <c r="D30" s="153" t="s">
        <v>107</v>
      </c>
      <c r="E30" s="154">
        <f>SUM(E21:E28)</f>
        <v>0</v>
      </c>
      <c r="F30" s="167">
        <f>IFERROR(E30/E31,0)</f>
        <v>0</v>
      </c>
      <c r="G30" s="147"/>
      <c r="H30" s="282"/>
      <c r="I30" s="284" t="s">
        <v>361</v>
      </c>
      <c r="J30" s="284" t="s">
        <v>363</v>
      </c>
    </row>
    <row r="31" spans="1:10" ht="18.75" thickBot="1" x14ac:dyDescent="0.25">
      <c r="A31" s="165"/>
      <c r="B31" s="166"/>
      <c r="C31" s="152"/>
      <c r="D31" s="156" t="s">
        <v>108</v>
      </c>
      <c r="E31" s="216">
        <v>0</v>
      </c>
      <c r="F31" s="239"/>
      <c r="G31" s="147"/>
      <c r="H31" s="281" t="s">
        <v>362</v>
      </c>
      <c r="I31" s="286">
        <v>0.1273</v>
      </c>
      <c r="J31" s="154">
        <f>E30/I31</f>
        <v>0</v>
      </c>
    </row>
    <row r="32" spans="1:10" ht="18.75" thickBot="1" x14ac:dyDescent="0.25">
      <c r="A32" s="150"/>
      <c r="C32" s="152"/>
      <c r="D32" s="156" t="s">
        <v>43</v>
      </c>
      <c r="E32" s="157">
        <f>E31-E30</f>
        <v>0</v>
      </c>
      <c r="F32" s="236"/>
    </row>
    <row r="33" spans="1:10" ht="18.75" thickBot="1" x14ac:dyDescent="0.25">
      <c r="C33" s="152"/>
      <c r="D33" s="156" t="s">
        <v>181</v>
      </c>
      <c r="E33" s="247">
        <f>IFERROR(ROUNDUP(E31/I21,2),0)</f>
        <v>0</v>
      </c>
      <c r="F33" s="236"/>
    </row>
    <row r="34" spans="1:10" ht="18.75" thickBot="1" x14ac:dyDescent="0.25">
      <c r="A34" s="126"/>
      <c r="D34" s="159"/>
      <c r="E34" s="160"/>
    </row>
    <row r="35" spans="1:10" ht="18.75" thickBot="1" x14ac:dyDescent="0.25">
      <c r="A35" s="161" t="s">
        <v>71</v>
      </c>
      <c r="B35" s="123"/>
      <c r="C35" s="123"/>
      <c r="D35" s="162"/>
      <c r="E35" s="126"/>
      <c r="H35" s="126"/>
      <c r="I35" s="127"/>
    </row>
    <row r="36" spans="1:10" ht="16.5" thickBot="1" x14ac:dyDescent="0.25">
      <c r="A36" s="128"/>
      <c r="B36" s="129" t="s">
        <v>22</v>
      </c>
      <c r="C36" s="129" t="s">
        <v>23</v>
      </c>
      <c r="D36" s="130" t="s">
        <v>24</v>
      </c>
      <c r="E36" s="131" t="s">
        <v>25</v>
      </c>
      <c r="F36" s="236"/>
      <c r="H36" s="133" t="s">
        <v>104</v>
      </c>
      <c r="I36" s="243">
        <v>0</v>
      </c>
    </row>
    <row r="37" spans="1:10" thickBot="1" x14ac:dyDescent="0.25">
      <c r="A37" s="274" t="s">
        <v>200</v>
      </c>
      <c r="B37" s="215">
        <v>0</v>
      </c>
      <c r="C37" s="275" t="s">
        <v>26</v>
      </c>
      <c r="D37" s="276">
        <f>IFERROR(VLOOKUP(A37,Lists!$A:$N,4,0),0)</f>
        <v>0</v>
      </c>
      <c r="E37" s="277">
        <f>IF(ISERROR(B37*D37),0,B37*D37)</f>
        <v>0</v>
      </c>
      <c r="F37" s="236"/>
      <c r="G37" s="132"/>
      <c r="H37" s="136" t="s">
        <v>105</v>
      </c>
      <c r="I37" s="244">
        <v>0</v>
      </c>
      <c r="J37" s="112"/>
    </row>
    <row r="38" spans="1:10" thickBot="1" x14ac:dyDescent="0.25">
      <c r="A38" s="212" t="s">
        <v>201</v>
      </c>
      <c r="B38" s="213">
        <v>0</v>
      </c>
      <c r="C38" s="272" t="s">
        <v>26</v>
      </c>
      <c r="D38" s="134">
        <f>IFERROR(VLOOKUP(A38,Lists!$A:$N,4,0),0)</f>
        <v>0</v>
      </c>
      <c r="E38" s="135">
        <f t="shared" ref="E38:E43" si="2">IF(ISERROR(B38*D38),0,B38*D38)</f>
        <v>0</v>
      </c>
      <c r="F38" s="236"/>
      <c r="G38" s="132"/>
      <c r="H38" s="136" t="s">
        <v>106</v>
      </c>
      <c r="I38" s="244">
        <v>0</v>
      </c>
      <c r="J38" s="112"/>
    </row>
    <row r="39" spans="1:10" thickBot="1" x14ac:dyDescent="0.25">
      <c r="A39" s="212" t="s">
        <v>202</v>
      </c>
      <c r="B39" s="213">
        <v>0</v>
      </c>
      <c r="C39" s="272" t="s">
        <v>26</v>
      </c>
      <c r="D39" s="134">
        <f>IFERROR(VLOOKUP(A39,Lists!$A:$N,4,0),0)</f>
        <v>0</v>
      </c>
      <c r="E39" s="135">
        <f t="shared" si="2"/>
        <v>0</v>
      </c>
      <c r="F39" s="236"/>
      <c r="G39" s="132"/>
      <c r="H39" s="136" t="s">
        <v>45</v>
      </c>
      <c r="I39" s="137" t="s">
        <v>64</v>
      </c>
      <c r="J39" s="112"/>
    </row>
    <row r="40" spans="1:10" thickBot="1" x14ac:dyDescent="0.25">
      <c r="A40" s="212" t="s">
        <v>203</v>
      </c>
      <c r="B40" s="213">
        <v>0</v>
      </c>
      <c r="C40" s="272" t="s">
        <v>26</v>
      </c>
      <c r="D40" s="134">
        <f>IFERROR(VLOOKUP(A40,Lists!$A:$N,4,0),0)</f>
        <v>0</v>
      </c>
      <c r="E40" s="135">
        <f t="shared" si="2"/>
        <v>0</v>
      </c>
      <c r="F40" s="236"/>
      <c r="G40" s="132"/>
      <c r="H40" s="136" t="s">
        <v>46</v>
      </c>
      <c r="I40" s="137" t="s">
        <v>64</v>
      </c>
      <c r="J40" s="112"/>
    </row>
    <row r="41" spans="1:10" thickBot="1" x14ac:dyDescent="0.25">
      <c r="A41" s="212" t="s">
        <v>204</v>
      </c>
      <c r="B41" s="213">
        <v>0</v>
      </c>
      <c r="C41" s="272" t="s">
        <v>26</v>
      </c>
      <c r="D41" s="134">
        <f>IFERROR(VLOOKUP(A41,Lists!$A:$N,4,0),0)</f>
        <v>0</v>
      </c>
      <c r="E41" s="135">
        <f t="shared" si="2"/>
        <v>0</v>
      </c>
      <c r="F41" s="236"/>
      <c r="G41" s="132"/>
      <c r="H41" s="136" t="s">
        <v>63</v>
      </c>
      <c r="I41" s="137" t="s">
        <v>64</v>
      </c>
      <c r="J41" s="112"/>
    </row>
    <row r="42" spans="1:10" thickBot="1" x14ac:dyDescent="0.25">
      <c r="A42" s="212" t="s">
        <v>205</v>
      </c>
      <c r="B42" s="213">
        <v>0</v>
      </c>
      <c r="C42" s="272" t="s">
        <v>26</v>
      </c>
      <c r="D42" s="134">
        <f>IFERROR(VLOOKUP(A42,Lists!$A:$N,4,0),0)</f>
        <v>0</v>
      </c>
      <c r="E42" s="135">
        <f t="shared" si="2"/>
        <v>0</v>
      </c>
      <c r="F42" s="236"/>
      <c r="G42" s="132"/>
      <c r="H42" s="138" t="s">
        <v>84</v>
      </c>
      <c r="I42" s="139"/>
      <c r="J42" s="112"/>
    </row>
    <row r="43" spans="1:10" thickBot="1" x14ac:dyDescent="0.25">
      <c r="A43" s="212" t="s">
        <v>206</v>
      </c>
      <c r="B43" s="213">
        <v>0</v>
      </c>
      <c r="C43" s="272" t="s">
        <v>27</v>
      </c>
      <c r="D43" s="134">
        <f>IFERROR(VLOOKUP(A43,Lists!$A:$N,4,0),0)</f>
        <v>0</v>
      </c>
      <c r="E43" s="135">
        <f t="shared" si="2"/>
        <v>0</v>
      </c>
      <c r="F43" s="238"/>
      <c r="G43" s="132"/>
      <c r="H43" s="140"/>
      <c r="I43" s="142"/>
      <c r="J43" s="112"/>
    </row>
    <row r="44" spans="1:10" thickBot="1" x14ac:dyDescent="0.25">
      <c r="A44" s="278" t="s">
        <v>207</v>
      </c>
      <c r="B44" s="214">
        <v>0</v>
      </c>
      <c r="C44" s="273" t="s">
        <v>27</v>
      </c>
      <c r="D44" s="279">
        <f>IFERROR(VLOOKUP(A44,Lists!$A:$N,4,0),0)</f>
        <v>0</v>
      </c>
      <c r="E44" s="141">
        <f>IF(ISERROR(B44*D44),0,B44*D44)</f>
        <v>0</v>
      </c>
      <c r="F44" s="238"/>
      <c r="G44" s="132"/>
      <c r="H44" s="140"/>
      <c r="I44" s="142"/>
      <c r="J44" s="112"/>
    </row>
    <row r="45" spans="1:10" ht="16.5" thickBot="1" x14ac:dyDescent="0.25">
      <c r="A45" s="163"/>
      <c r="B45" s="117"/>
      <c r="C45" s="144"/>
      <c r="D45" s="145" t="s">
        <v>30</v>
      </c>
      <c r="E45" s="146">
        <f>SUM(IF(ISNA(E37),0,E37),IF(ISNA(E38),0,E38),IF(ISNA(E39),0,E39))</f>
        <v>0</v>
      </c>
      <c r="F45" s="167">
        <f>IFERROR(E45/E47,0)</f>
        <v>0</v>
      </c>
      <c r="G45" s="147"/>
      <c r="H45" s="113"/>
      <c r="I45" s="164"/>
      <c r="J45" s="112"/>
    </row>
    <row r="46" spans="1:10" ht="16.5" thickBot="1" x14ac:dyDescent="0.25">
      <c r="A46" s="143"/>
      <c r="B46" s="118"/>
      <c r="C46" s="144"/>
      <c r="D46" s="153" t="s">
        <v>107</v>
      </c>
      <c r="E46" s="154">
        <f>SUM(E37:E44)</f>
        <v>0</v>
      </c>
      <c r="F46" s="167">
        <f>IFERROR(E46/E47,0)</f>
        <v>0</v>
      </c>
      <c r="G46" s="147"/>
      <c r="H46" s="282"/>
      <c r="I46" s="284" t="s">
        <v>361</v>
      </c>
      <c r="J46" s="284" t="s">
        <v>363</v>
      </c>
    </row>
    <row r="47" spans="1:10" ht="18.75" thickBot="1" x14ac:dyDescent="0.25">
      <c r="A47" s="165"/>
      <c r="B47" s="166"/>
      <c r="C47" s="152"/>
      <c r="D47" s="156" t="s">
        <v>108</v>
      </c>
      <c r="E47" s="216">
        <v>0</v>
      </c>
      <c r="F47" s="239"/>
      <c r="G47" s="147"/>
      <c r="H47" s="281" t="s">
        <v>362</v>
      </c>
      <c r="I47" s="286">
        <v>0.1273</v>
      </c>
      <c r="J47" s="154">
        <f>E46/I47</f>
        <v>0</v>
      </c>
    </row>
    <row r="48" spans="1:10" ht="18.75" thickBot="1" x14ac:dyDescent="0.25">
      <c r="A48" s="150"/>
      <c r="C48" s="152"/>
      <c r="D48" s="156" t="s">
        <v>43</v>
      </c>
      <c r="E48" s="157">
        <f>E47-E46</f>
        <v>0</v>
      </c>
      <c r="F48" s="236"/>
      <c r="H48" s="113"/>
      <c r="I48" s="164"/>
    </row>
    <row r="49" spans="1:10" ht="18.75" thickBot="1" x14ac:dyDescent="0.25">
      <c r="C49" s="152"/>
      <c r="D49" s="156" t="s">
        <v>181</v>
      </c>
      <c r="E49" s="247">
        <f>IFERROR(ROUNDUP(E47/I37,2),0)</f>
        <v>0</v>
      </c>
      <c r="F49" s="236"/>
      <c r="H49" s="113"/>
      <c r="I49" s="164"/>
    </row>
    <row r="50" spans="1:10" ht="18.75" thickBot="1" x14ac:dyDescent="0.25">
      <c r="D50" s="159"/>
      <c r="E50" s="160"/>
      <c r="H50" s="113"/>
      <c r="I50" s="164"/>
    </row>
    <row r="51" spans="1:10" ht="18.75" thickBot="1" x14ac:dyDescent="0.25">
      <c r="A51" s="161" t="s">
        <v>72</v>
      </c>
      <c r="B51" s="123"/>
      <c r="C51" s="123"/>
      <c r="D51" s="162"/>
      <c r="E51" s="126"/>
      <c r="H51" s="126"/>
      <c r="I51" s="127"/>
    </row>
    <row r="52" spans="1:10" ht="16.5" thickBot="1" x14ac:dyDescent="0.25">
      <c r="A52" s="128"/>
      <c r="B52" s="129" t="s">
        <v>22</v>
      </c>
      <c r="C52" s="129" t="s">
        <v>23</v>
      </c>
      <c r="D52" s="130" t="s">
        <v>24</v>
      </c>
      <c r="E52" s="131" t="s">
        <v>25</v>
      </c>
      <c r="F52" s="236"/>
      <c r="H52" s="133" t="s">
        <v>104</v>
      </c>
      <c r="I52" s="243">
        <v>0</v>
      </c>
    </row>
    <row r="53" spans="1:10" thickBot="1" x14ac:dyDescent="0.25">
      <c r="A53" s="274" t="s">
        <v>200</v>
      </c>
      <c r="B53" s="215">
        <v>0</v>
      </c>
      <c r="C53" s="275" t="s">
        <v>26</v>
      </c>
      <c r="D53" s="276">
        <f>IFERROR(VLOOKUP(A53,Lists!$A:$N,4,0),0)</f>
        <v>0</v>
      </c>
      <c r="E53" s="277">
        <f>IF(ISERROR(B53*D53),0,B53*D53)</f>
        <v>0</v>
      </c>
      <c r="F53" s="236"/>
      <c r="G53" s="132"/>
      <c r="H53" s="136" t="s">
        <v>105</v>
      </c>
      <c r="I53" s="244">
        <v>0</v>
      </c>
      <c r="J53" s="112"/>
    </row>
    <row r="54" spans="1:10" thickBot="1" x14ac:dyDescent="0.25">
      <c r="A54" s="212" t="s">
        <v>201</v>
      </c>
      <c r="B54" s="213">
        <v>0</v>
      </c>
      <c r="C54" s="272" t="s">
        <v>26</v>
      </c>
      <c r="D54" s="134">
        <f>IFERROR(VLOOKUP(A54,Lists!$A:$N,4,0),0)</f>
        <v>0</v>
      </c>
      <c r="E54" s="135">
        <f t="shared" ref="E54:E59" si="3">IF(ISERROR(B54*D54),0,B54*D54)</f>
        <v>0</v>
      </c>
      <c r="F54" s="236"/>
      <c r="G54" s="132"/>
      <c r="H54" s="136" t="s">
        <v>106</v>
      </c>
      <c r="I54" s="244">
        <v>0</v>
      </c>
      <c r="J54" s="112"/>
    </row>
    <row r="55" spans="1:10" thickBot="1" x14ac:dyDescent="0.25">
      <c r="A55" s="212" t="s">
        <v>202</v>
      </c>
      <c r="B55" s="213">
        <v>0</v>
      </c>
      <c r="C55" s="272" t="s">
        <v>26</v>
      </c>
      <c r="D55" s="134">
        <f>IFERROR(VLOOKUP(A55,Lists!$A:$N,4,0),0)</f>
        <v>0</v>
      </c>
      <c r="E55" s="135">
        <f t="shared" si="3"/>
        <v>0</v>
      </c>
      <c r="F55" s="236"/>
      <c r="G55" s="132"/>
      <c r="H55" s="136" t="s">
        <v>45</v>
      </c>
      <c r="I55" s="137" t="s">
        <v>64</v>
      </c>
      <c r="J55" s="112"/>
    </row>
    <row r="56" spans="1:10" thickBot="1" x14ac:dyDescent="0.25">
      <c r="A56" s="212" t="s">
        <v>203</v>
      </c>
      <c r="B56" s="213">
        <v>0</v>
      </c>
      <c r="C56" s="272" t="s">
        <v>26</v>
      </c>
      <c r="D56" s="134">
        <f>IFERROR(VLOOKUP(A56,Lists!$A:$N,4,0),0)</f>
        <v>0</v>
      </c>
      <c r="E56" s="135">
        <f t="shared" si="3"/>
        <v>0</v>
      </c>
      <c r="F56" s="236"/>
      <c r="G56" s="132"/>
      <c r="H56" s="136" t="s">
        <v>46</v>
      </c>
      <c r="I56" s="137" t="s">
        <v>64</v>
      </c>
      <c r="J56" s="112"/>
    </row>
    <row r="57" spans="1:10" thickBot="1" x14ac:dyDescent="0.25">
      <c r="A57" s="212" t="s">
        <v>204</v>
      </c>
      <c r="B57" s="213">
        <v>0</v>
      </c>
      <c r="C57" s="272" t="s">
        <v>26</v>
      </c>
      <c r="D57" s="134">
        <f>IFERROR(VLOOKUP(A57,Lists!$A:$N,4,0),0)</f>
        <v>0</v>
      </c>
      <c r="E57" s="135">
        <f t="shared" si="3"/>
        <v>0</v>
      </c>
      <c r="F57" s="236"/>
      <c r="G57" s="132"/>
      <c r="H57" s="136" t="s">
        <v>63</v>
      </c>
      <c r="I57" s="137" t="s">
        <v>64</v>
      </c>
      <c r="J57" s="112"/>
    </row>
    <row r="58" spans="1:10" thickBot="1" x14ac:dyDescent="0.25">
      <c r="A58" s="212" t="s">
        <v>205</v>
      </c>
      <c r="B58" s="213">
        <v>0</v>
      </c>
      <c r="C58" s="272" t="s">
        <v>26</v>
      </c>
      <c r="D58" s="134">
        <f>IFERROR(VLOOKUP(A58,Lists!$A:$N,4,0),0)</f>
        <v>0</v>
      </c>
      <c r="E58" s="135">
        <f t="shared" si="3"/>
        <v>0</v>
      </c>
      <c r="F58" s="236"/>
      <c r="G58" s="132"/>
      <c r="H58" s="138" t="s">
        <v>84</v>
      </c>
      <c r="I58" s="139"/>
      <c r="J58" s="112"/>
    </row>
    <row r="59" spans="1:10" thickBot="1" x14ac:dyDescent="0.25">
      <c r="A59" s="212" t="s">
        <v>206</v>
      </c>
      <c r="B59" s="213">
        <v>0</v>
      </c>
      <c r="C59" s="272" t="s">
        <v>27</v>
      </c>
      <c r="D59" s="134">
        <f>IFERROR(VLOOKUP(A59,Lists!$A:$N,4,0),0)</f>
        <v>0</v>
      </c>
      <c r="E59" s="135">
        <f t="shared" si="3"/>
        <v>0</v>
      </c>
      <c r="F59" s="238"/>
      <c r="G59" s="132"/>
      <c r="H59" s="140"/>
      <c r="I59" s="142"/>
      <c r="J59" s="112"/>
    </row>
    <row r="60" spans="1:10" thickBot="1" x14ac:dyDescent="0.25">
      <c r="A60" s="278" t="s">
        <v>207</v>
      </c>
      <c r="B60" s="214">
        <v>0</v>
      </c>
      <c r="C60" s="273" t="s">
        <v>27</v>
      </c>
      <c r="D60" s="279">
        <f>IFERROR(VLOOKUP(A60,Lists!$A:$N,4,0),0)</f>
        <v>0</v>
      </c>
      <c r="E60" s="141">
        <f>IF(ISERROR(B60*D60),0,B60*D60)</f>
        <v>0</v>
      </c>
      <c r="F60" s="238"/>
      <c r="G60" s="132"/>
      <c r="H60" s="140"/>
      <c r="I60" s="142"/>
      <c r="J60" s="112"/>
    </row>
    <row r="61" spans="1:10" ht="16.5" thickBot="1" x14ac:dyDescent="0.25">
      <c r="A61" s="163"/>
      <c r="B61" s="117"/>
      <c r="C61" s="168"/>
      <c r="D61" s="145" t="s">
        <v>30</v>
      </c>
      <c r="E61" s="146">
        <f>SUM(IF(ISNA(E53),0,E53),IF(ISNA(E54),0,E54),IF(ISNA(E55),0,E55))</f>
        <v>0</v>
      </c>
      <c r="F61" s="167">
        <f>IFERROR(E61/E63,0)</f>
        <v>0</v>
      </c>
      <c r="G61" s="147"/>
      <c r="H61" s="113"/>
      <c r="I61" s="164"/>
      <c r="J61" s="112"/>
    </row>
    <row r="62" spans="1:10" ht="16.5" thickBot="1" x14ac:dyDescent="0.25">
      <c r="A62" s="143"/>
      <c r="B62" s="118"/>
      <c r="C62" s="144"/>
      <c r="D62" s="153" t="s">
        <v>107</v>
      </c>
      <c r="E62" s="154">
        <f>SUM(E53:E60)</f>
        <v>0</v>
      </c>
      <c r="F62" s="167">
        <f>IFERROR(E62/E63,0)</f>
        <v>0</v>
      </c>
      <c r="G62" s="147"/>
      <c r="H62" s="282"/>
      <c r="I62" s="284" t="s">
        <v>361</v>
      </c>
      <c r="J62" s="284" t="s">
        <v>363</v>
      </c>
    </row>
    <row r="63" spans="1:10" ht="18.75" thickBot="1" x14ac:dyDescent="0.25">
      <c r="A63" s="165"/>
      <c r="B63" s="166"/>
      <c r="C63" s="152"/>
      <c r="D63" s="156" t="s">
        <v>108</v>
      </c>
      <c r="E63" s="216">
        <v>0</v>
      </c>
      <c r="F63" s="239"/>
      <c r="G63" s="147"/>
      <c r="H63" s="281" t="s">
        <v>362</v>
      </c>
      <c r="I63" s="286">
        <v>0.1273</v>
      </c>
      <c r="J63" s="154">
        <f>E62/I63</f>
        <v>0</v>
      </c>
    </row>
    <row r="64" spans="1:10" ht="18.75" thickBot="1" x14ac:dyDescent="0.25">
      <c r="A64" s="150"/>
      <c r="C64" s="152"/>
      <c r="D64" s="156" t="s">
        <v>43</v>
      </c>
      <c r="E64" s="157">
        <f>E63-E62</f>
        <v>0</v>
      </c>
      <c r="F64" s="236"/>
      <c r="H64" s="113"/>
      <c r="I64" s="164"/>
    </row>
    <row r="65" spans="1:10" ht="18.75" thickBot="1" x14ac:dyDescent="0.25">
      <c r="C65" s="152"/>
      <c r="D65" s="156" t="s">
        <v>181</v>
      </c>
      <c r="E65" s="247">
        <f>IFERROR(ROUNDUP(E63/I53,2),0)</f>
        <v>0</v>
      </c>
      <c r="F65" s="236"/>
    </row>
    <row r="66" spans="1:10" ht="18.75" thickBot="1" x14ac:dyDescent="0.25">
      <c r="A66" s="126"/>
      <c r="D66" s="159"/>
      <c r="E66" s="160"/>
    </row>
    <row r="67" spans="1:10" ht="18.75" thickBot="1" x14ac:dyDescent="0.25">
      <c r="A67" s="161" t="s">
        <v>73</v>
      </c>
      <c r="B67" s="123"/>
      <c r="C67" s="123"/>
      <c r="D67" s="162"/>
      <c r="E67" s="126"/>
      <c r="H67" s="126"/>
      <c r="I67" s="127"/>
    </row>
    <row r="68" spans="1:10" ht="16.5" thickBot="1" x14ac:dyDescent="0.25">
      <c r="A68" s="128"/>
      <c r="B68" s="129" t="s">
        <v>22</v>
      </c>
      <c r="C68" s="129" t="s">
        <v>23</v>
      </c>
      <c r="D68" s="130" t="s">
        <v>24</v>
      </c>
      <c r="E68" s="131" t="s">
        <v>25</v>
      </c>
      <c r="F68" s="236"/>
      <c r="H68" s="133" t="s">
        <v>104</v>
      </c>
      <c r="I68" s="243">
        <v>0</v>
      </c>
    </row>
    <row r="69" spans="1:10" thickBot="1" x14ac:dyDescent="0.25">
      <c r="A69" s="274" t="s">
        <v>200</v>
      </c>
      <c r="B69" s="215">
        <v>0</v>
      </c>
      <c r="C69" s="275" t="s">
        <v>26</v>
      </c>
      <c r="D69" s="276">
        <f>IFERROR(VLOOKUP(A69,Lists!$A:$N,4,0),0)</f>
        <v>0</v>
      </c>
      <c r="E69" s="277">
        <f>IF(ISERROR(B69*D69),0,B69*D69)</f>
        <v>0</v>
      </c>
      <c r="F69" s="236"/>
      <c r="G69" s="132"/>
      <c r="H69" s="136" t="s">
        <v>105</v>
      </c>
      <c r="I69" s="244">
        <v>0</v>
      </c>
      <c r="J69" s="112"/>
    </row>
    <row r="70" spans="1:10" thickBot="1" x14ac:dyDescent="0.25">
      <c r="A70" s="212" t="s">
        <v>201</v>
      </c>
      <c r="B70" s="213">
        <v>0</v>
      </c>
      <c r="C70" s="272" t="s">
        <v>26</v>
      </c>
      <c r="D70" s="134">
        <f>IFERROR(VLOOKUP(A70,Lists!$A:$N,4,0),0)</f>
        <v>0</v>
      </c>
      <c r="E70" s="135">
        <f t="shared" ref="E70:E75" si="4">IF(ISERROR(B70*D70),0,B70*D70)</f>
        <v>0</v>
      </c>
      <c r="F70" s="236"/>
      <c r="G70" s="132"/>
      <c r="H70" s="136" t="s">
        <v>106</v>
      </c>
      <c r="I70" s="244">
        <v>0</v>
      </c>
      <c r="J70" s="112"/>
    </row>
    <row r="71" spans="1:10" thickBot="1" x14ac:dyDescent="0.25">
      <c r="A71" s="212" t="s">
        <v>202</v>
      </c>
      <c r="B71" s="213">
        <v>0</v>
      </c>
      <c r="C71" s="272" t="s">
        <v>26</v>
      </c>
      <c r="D71" s="134">
        <f>IFERROR(VLOOKUP(A71,Lists!$A:$N,4,0),0)</f>
        <v>0</v>
      </c>
      <c r="E71" s="135">
        <f t="shared" si="4"/>
        <v>0</v>
      </c>
      <c r="F71" s="236"/>
      <c r="G71" s="132"/>
      <c r="H71" s="136" t="s">
        <v>45</v>
      </c>
      <c r="I71" s="137" t="s">
        <v>64</v>
      </c>
      <c r="J71" s="112"/>
    </row>
    <row r="72" spans="1:10" thickBot="1" x14ac:dyDescent="0.25">
      <c r="A72" s="212" t="s">
        <v>203</v>
      </c>
      <c r="B72" s="213">
        <v>0</v>
      </c>
      <c r="C72" s="272" t="s">
        <v>26</v>
      </c>
      <c r="D72" s="134">
        <f>IFERROR(VLOOKUP(A72,Lists!$A:$N,4,0),0)</f>
        <v>0</v>
      </c>
      <c r="E72" s="135">
        <f t="shared" si="4"/>
        <v>0</v>
      </c>
      <c r="F72" s="236"/>
      <c r="G72" s="132"/>
      <c r="H72" s="136" t="s">
        <v>46</v>
      </c>
      <c r="I72" s="137" t="s">
        <v>64</v>
      </c>
      <c r="J72" s="112"/>
    </row>
    <row r="73" spans="1:10" thickBot="1" x14ac:dyDescent="0.25">
      <c r="A73" s="212" t="s">
        <v>204</v>
      </c>
      <c r="B73" s="213">
        <v>0</v>
      </c>
      <c r="C73" s="272" t="s">
        <v>26</v>
      </c>
      <c r="D73" s="134">
        <f>IFERROR(VLOOKUP(A73,Lists!$A:$N,4,0),0)</f>
        <v>0</v>
      </c>
      <c r="E73" s="135">
        <f t="shared" si="4"/>
        <v>0</v>
      </c>
      <c r="F73" s="236"/>
      <c r="G73" s="132"/>
      <c r="H73" s="136" t="s">
        <v>63</v>
      </c>
      <c r="I73" s="137" t="s">
        <v>64</v>
      </c>
      <c r="J73" s="112"/>
    </row>
    <row r="74" spans="1:10" thickBot="1" x14ac:dyDescent="0.25">
      <c r="A74" s="212" t="s">
        <v>205</v>
      </c>
      <c r="B74" s="213">
        <v>0</v>
      </c>
      <c r="C74" s="272" t="s">
        <v>26</v>
      </c>
      <c r="D74" s="134">
        <f>IFERROR(VLOOKUP(A74,Lists!$A:$N,4,0),0)</f>
        <v>0</v>
      </c>
      <c r="E74" s="135">
        <f t="shared" si="4"/>
        <v>0</v>
      </c>
      <c r="F74" s="236"/>
      <c r="G74" s="132"/>
      <c r="H74" s="138" t="s">
        <v>84</v>
      </c>
      <c r="I74" s="139"/>
      <c r="J74" s="112"/>
    </row>
    <row r="75" spans="1:10" thickBot="1" x14ac:dyDescent="0.25">
      <c r="A75" s="212" t="s">
        <v>206</v>
      </c>
      <c r="B75" s="213">
        <v>0</v>
      </c>
      <c r="C75" s="272" t="s">
        <v>27</v>
      </c>
      <c r="D75" s="134">
        <f>IFERROR(VLOOKUP(A75,Lists!$A:$N,4,0),0)</f>
        <v>0</v>
      </c>
      <c r="E75" s="135">
        <f t="shared" si="4"/>
        <v>0</v>
      </c>
      <c r="F75" s="238"/>
      <c r="G75" s="132"/>
      <c r="H75" s="140"/>
      <c r="I75" s="142"/>
      <c r="J75" s="112"/>
    </row>
    <row r="76" spans="1:10" thickBot="1" x14ac:dyDescent="0.25">
      <c r="A76" s="278" t="s">
        <v>207</v>
      </c>
      <c r="B76" s="214">
        <v>0</v>
      </c>
      <c r="C76" s="273" t="s">
        <v>27</v>
      </c>
      <c r="D76" s="279">
        <f>IFERROR(VLOOKUP(A76,Lists!$A:$N,4,0),0)</f>
        <v>0</v>
      </c>
      <c r="E76" s="141">
        <f>IF(ISERROR(B76*D76),0,B76*D76)</f>
        <v>0</v>
      </c>
      <c r="F76" s="238"/>
      <c r="G76" s="132"/>
      <c r="H76" s="140"/>
      <c r="I76" s="142"/>
      <c r="J76" s="112"/>
    </row>
    <row r="77" spans="1:10" ht="16.5" thickBot="1" x14ac:dyDescent="0.25">
      <c r="A77" s="163"/>
      <c r="B77" s="117"/>
      <c r="C77" s="168"/>
      <c r="D77" s="145" t="s">
        <v>30</v>
      </c>
      <c r="E77" s="146">
        <f>SUM(IF(ISNA(E69),0,E69),IF(ISNA(E70),0,E70),IF(ISNA(E71),0,E71))</f>
        <v>0</v>
      </c>
      <c r="F77" s="167">
        <f>IFERROR(E77/E79,0)</f>
        <v>0</v>
      </c>
      <c r="G77" s="147"/>
      <c r="H77" s="113"/>
      <c r="I77" s="164"/>
      <c r="J77" s="112"/>
    </row>
    <row r="78" spans="1:10" ht="16.5" thickBot="1" x14ac:dyDescent="0.25">
      <c r="A78" s="143"/>
      <c r="B78" s="118"/>
      <c r="C78" s="144"/>
      <c r="D78" s="153" t="s">
        <v>107</v>
      </c>
      <c r="E78" s="154">
        <f>SUM(E69:E76)</f>
        <v>0</v>
      </c>
      <c r="F78" s="167">
        <f>IFERROR(E78/E79,0)</f>
        <v>0</v>
      </c>
      <c r="G78" s="147"/>
      <c r="H78" s="282"/>
      <c r="I78" s="284" t="s">
        <v>361</v>
      </c>
      <c r="J78" s="284" t="s">
        <v>363</v>
      </c>
    </row>
    <row r="79" spans="1:10" ht="18.75" thickBot="1" x14ac:dyDescent="0.25">
      <c r="A79" s="165"/>
      <c r="B79" s="166"/>
      <c r="C79" s="152"/>
      <c r="D79" s="156" t="s">
        <v>108</v>
      </c>
      <c r="E79" s="216">
        <v>0</v>
      </c>
      <c r="F79" s="239"/>
      <c r="G79" s="147"/>
      <c r="H79" s="281" t="s">
        <v>362</v>
      </c>
      <c r="I79" s="286">
        <v>0.1273</v>
      </c>
      <c r="J79" s="154">
        <f>E78/I79</f>
        <v>0</v>
      </c>
    </row>
    <row r="80" spans="1:10" ht="18.75" thickBot="1" x14ac:dyDescent="0.25">
      <c r="A80" s="150"/>
      <c r="C80" s="152"/>
      <c r="D80" s="156" t="s">
        <v>43</v>
      </c>
      <c r="E80" s="157">
        <f>E79-E78</f>
        <v>0</v>
      </c>
      <c r="F80" s="236"/>
    </row>
    <row r="81" spans="1:10" ht="18.75" thickBot="1" x14ac:dyDescent="0.25">
      <c r="C81" s="152"/>
      <c r="D81" s="156" t="s">
        <v>181</v>
      </c>
      <c r="E81" s="247">
        <f>IFERROR(ROUNDUP(E79/I69,2),0)</f>
        <v>0</v>
      </c>
      <c r="F81" s="236"/>
    </row>
    <row r="82" spans="1:10" ht="18.75" thickBot="1" x14ac:dyDescent="0.25">
      <c r="A82" s="126"/>
      <c r="D82" s="159"/>
      <c r="E82" s="160"/>
    </row>
    <row r="83" spans="1:10" ht="18.75" thickBot="1" x14ac:dyDescent="0.25">
      <c r="A83" s="161" t="s">
        <v>74</v>
      </c>
      <c r="B83" s="123"/>
      <c r="C83" s="123"/>
      <c r="D83" s="162"/>
      <c r="E83" s="126"/>
      <c r="H83" s="126"/>
      <c r="I83" s="127"/>
    </row>
    <row r="84" spans="1:10" ht="16.5" thickBot="1" x14ac:dyDescent="0.25">
      <c r="A84" s="128"/>
      <c r="B84" s="129" t="s">
        <v>22</v>
      </c>
      <c r="C84" s="129" t="s">
        <v>23</v>
      </c>
      <c r="D84" s="130" t="s">
        <v>24</v>
      </c>
      <c r="E84" s="131" t="s">
        <v>25</v>
      </c>
      <c r="F84" s="236"/>
      <c r="H84" s="133" t="s">
        <v>104</v>
      </c>
      <c r="I84" s="243">
        <v>0</v>
      </c>
    </row>
    <row r="85" spans="1:10" thickBot="1" x14ac:dyDescent="0.25">
      <c r="A85" s="274" t="s">
        <v>200</v>
      </c>
      <c r="B85" s="215">
        <v>0</v>
      </c>
      <c r="C85" s="275" t="s">
        <v>26</v>
      </c>
      <c r="D85" s="276">
        <f>IFERROR(VLOOKUP(A85,Lists!$A:$N,4,0),0)</f>
        <v>0</v>
      </c>
      <c r="E85" s="277">
        <f>IF(ISERROR(B85*D85),0,B85*D85)</f>
        <v>0</v>
      </c>
      <c r="F85" s="236"/>
      <c r="G85" s="132"/>
      <c r="H85" s="136" t="s">
        <v>105</v>
      </c>
      <c r="I85" s="244">
        <v>0</v>
      </c>
      <c r="J85" s="112"/>
    </row>
    <row r="86" spans="1:10" thickBot="1" x14ac:dyDescent="0.25">
      <c r="A86" s="212" t="s">
        <v>201</v>
      </c>
      <c r="B86" s="213">
        <v>0</v>
      </c>
      <c r="C86" s="272" t="s">
        <v>26</v>
      </c>
      <c r="D86" s="134">
        <f>IFERROR(VLOOKUP(A86,Lists!$A:$N,4,0),0)</f>
        <v>0</v>
      </c>
      <c r="E86" s="135">
        <f t="shared" ref="E86:E91" si="5">IF(ISERROR(B86*D86),0,B86*D86)</f>
        <v>0</v>
      </c>
      <c r="F86" s="236"/>
      <c r="G86" s="132"/>
      <c r="H86" s="136" t="s">
        <v>106</v>
      </c>
      <c r="I86" s="244">
        <v>0</v>
      </c>
      <c r="J86" s="112"/>
    </row>
    <row r="87" spans="1:10" thickBot="1" x14ac:dyDescent="0.25">
      <c r="A87" s="212" t="s">
        <v>202</v>
      </c>
      <c r="B87" s="213">
        <v>0</v>
      </c>
      <c r="C87" s="272" t="s">
        <v>26</v>
      </c>
      <c r="D87" s="134">
        <f>IFERROR(VLOOKUP(A87,Lists!$A:$N,4,0),0)</f>
        <v>0</v>
      </c>
      <c r="E87" s="135">
        <f t="shared" si="5"/>
        <v>0</v>
      </c>
      <c r="F87" s="236"/>
      <c r="G87" s="132"/>
      <c r="H87" s="136" t="s">
        <v>45</v>
      </c>
      <c r="I87" s="137" t="s">
        <v>64</v>
      </c>
      <c r="J87" s="112"/>
    </row>
    <row r="88" spans="1:10" thickBot="1" x14ac:dyDescent="0.25">
      <c r="A88" s="212" t="s">
        <v>203</v>
      </c>
      <c r="B88" s="213">
        <v>0</v>
      </c>
      <c r="C88" s="272" t="s">
        <v>26</v>
      </c>
      <c r="D88" s="134">
        <f>IFERROR(VLOOKUP(A88,Lists!$A:$N,4,0),0)</f>
        <v>0</v>
      </c>
      <c r="E88" s="135">
        <f t="shared" si="5"/>
        <v>0</v>
      </c>
      <c r="F88" s="236"/>
      <c r="G88" s="132"/>
      <c r="H88" s="136" t="s">
        <v>46</v>
      </c>
      <c r="I88" s="137" t="s">
        <v>64</v>
      </c>
      <c r="J88" s="112"/>
    </row>
    <row r="89" spans="1:10" thickBot="1" x14ac:dyDescent="0.25">
      <c r="A89" s="212" t="s">
        <v>204</v>
      </c>
      <c r="B89" s="213">
        <v>0</v>
      </c>
      <c r="C89" s="272" t="s">
        <v>26</v>
      </c>
      <c r="D89" s="134">
        <f>IFERROR(VLOOKUP(A89,Lists!$A:$N,4,0),0)</f>
        <v>0</v>
      </c>
      <c r="E89" s="135">
        <f t="shared" si="5"/>
        <v>0</v>
      </c>
      <c r="F89" s="236"/>
      <c r="G89" s="132"/>
      <c r="H89" s="136" t="s">
        <v>63</v>
      </c>
      <c r="I89" s="137" t="s">
        <v>64</v>
      </c>
      <c r="J89" s="112"/>
    </row>
    <row r="90" spans="1:10" thickBot="1" x14ac:dyDescent="0.25">
      <c r="A90" s="212" t="s">
        <v>205</v>
      </c>
      <c r="B90" s="213">
        <v>0</v>
      </c>
      <c r="C90" s="272" t="s">
        <v>26</v>
      </c>
      <c r="D90" s="134">
        <f>IFERROR(VLOOKUP(A90,Lists!$A:$N,4,0),0)</f>
        <v>0</v>
      </c>
      <c r="E90" s="135">
        <f t="shared" si="5"/>
        <v>0</v>
      </c>
      <c r="F90" s="236"/>
      <c r="G90" s="132"/>
      <c r="H90" s="138" t="s">
        <v>84</v>
      </c>
      <c r="I90" s="139"/>
      <c r="J90" s="112"/>
    </row>
    <row r="91" spans="1:10" thickBot="1" x14ac:dyDescent="0.25">
      <c r="A91" s="212" t="s">
        <v>206</v>
      </c>
      <c r="B91" s="213">
        <v>0</v>
      </c>
      <c r="C91" s="272" t="s">
        <v>27</v>
      </c>
      <c r="D91" s="134">
        <f>IFERROR(VLOOKUP(A91,Lists!$A:$N,4,0),0)</f>
        <v>0</v>
      </c>
      <c r="E91" s="135">
        <f t="shared" si="5"/>
        <v>0</v>
      </c>
      <c r="F91" s="238"/>
      <c r="G91" s="132"/>
      <c r="H91" s="140"/>
      <c r="I91" s="142"/>
      <c r="J91" s="112"/>
    </row>
    <row r="92" spans="1:10" thickBot="1" x14ac:dyDescent="0.25">
      <c r="A92" s="278" t="s">
        <v>207</v>
      </c>
      <c r="B92" s="214">
        <v>0</v>
      </c>
      <c r="C92" s="273" t="s">
        <v>27</v>
      </c>
      <c r="D92" s="279">
        <f>IFERROR(VLOOKUP(A92,Lists!$A:$N,4,0),0)</f>
        <v>0</v>
      </c>
      <c r="E92" s="141">
        <f>IF(ISERROR(B92*D92),0,B92*D92)</f>
        <v>0</v>
      </c>
      <c r="F92" s="238"/>
      <c r="G92" s="132"/>
      <c r="H92" s="140"/>
      <c r="I92" s="142"/>
      <c r="J92" s="112"/>
    </row>
    <row r="93" spans="1:10" ht="16.5" thickBot="1" x14ac:dyDescent="0.25">
      <c r="A93" s="163"/>
      <c r="B93" s="117"/>
      <c r="C93" s="168"/>
      <c r="D93" s="145" t="s">
        <v>30</v>
      </c>
      <c r="E93" s="146">
        <f>SUM(IF(ISNA(E85),0,E85),IF(ISNA(E86),0,E86),IF(ISNA(E87),0,E87))</f>
        <v>0</v>
      </c>
      <c r="F93" s="167">
        <f>IFERROR(E93/E95,0)</f>
        <v>0</v>
      </c>
      <c r="G93" s="147"/>
      <c r="H93" s="113"/>
      <c r="I93" s="164"/>
      <c r="J93" s="112"/>
    </row>
    <row r="94" spans="1:10" ht="16.5" thickBot="1" x14ac:dyDescent="0.25">
      <c r="A94" s="143"/>
      <c r="B94" s="118"/>
      <c r="C94" s="144"/>
      <c r="D94" s="153" t="s">
        <v>107</v>
      </c>
      <c r="E94" s="154">
        <f>SUM(E85:E92)</f>
        <v>0</v>
      </c>
      <c r="F94" s="167">
        <f>IFERROR(E94/E95,0)</f>
        <v>0</v>
      </c>
      <c r="G94" s="147"/>
      <c r="H94" s="282"/>
      <c r="I94" s="284" t="s">
        <v>361</v>
      </c>
      <c r="J94" s="284" t="s">
        <v>363</v>
      </c>
    </row>
    <row r="95" spans="1:10" ht="18.75" thickBot="1" x14ac:dyDescent="0.25">
      <c r="A95" s="165"/>
      <c r="B95" s="166"/>
      <c r="C95" s="152"/>
      <c r="D95" s="156" t="s">
        <v>108</v>
      </c>
      <c r="E95" s="216">
        <v>0</v>
      </c>
      <c r="F95" s="239"/>
      <c r="G95" s="147"/>
      <c r="H95" s="281" t="s">
        <v>362</v>
      </c>
      <c r="I95" s="286">
        <v>0.1273</v>
      </c>
      <c r="J95" s="154">
        <f>E94/I95</f>
        <v>0</v>
      </c>
    </row>
    <row r="96" spans="1:10" ht="18.75" thickBot="1" x14ac:dyDescent="0.25">
      <c r="A96" s="150"/>
      <c r="C96" s="152"/>
      <c r="D96" s="156" t="s">
        <v>43</v>
      </c>
      <c r="E96" s="157">
        <f>E95-E94</f>
        <v>0</v>
      </c>
      <c r="F96" s="236"/>
      <c r="H96" s="113"/>
      <c r="I96" s="164"/>
    </row>
    <row r="97" spans="1:10" ht="18.75" thickBot="1" x14ac:dyDescent="0.25">
      <c r="C97" s="152"/>
      <c r="D97" s="156" t="s">
        <v>181</v>
      </c>
      <c r="E97" s="247">
        <f>IFERROR(ROUNDUP(E95/I85,2),0)</f>
        <v>0</v>
      </c>
      <c r="F97" s="236"/>
    </row>
    <row r="98" spans="1:10" ht="18.75" thickBot="1" x14ac:dyDescent="0.25">
      <c r="A98" s="126"/>
      <c r="D98" s="159"/>
      <c r="E98" s="160"/>
    </row>
    <row r="99" spans="1:10" ht="18.75" thickBot="1" x14ac:dyDescent="0.25">
      <c r="A99" s="161" t="s">
        <v>75</v>
      </c>
      <c r="B99" s="123"/>
      <c r="C99" s="123"/>
      <c r="D99" s="162"/>
      <c r="E99" s="126"/>
      <c r="H99" s="126"/>
      <c r="I99" s="127"/>
    </row>
    <row r="100" spans="1:10" ht="16.5" thickBot="1" x14ac:dyDescent="0.25">
      <c r="A100" s="128"/>
      <c r="B100" s="129" t="s">
        <v>22</v>
      </c>
      <c r="C100" s="129" t="s">
        <v>23</v>
      </c>
      <c r="D100" s="130" t="s">
        <v>24</v>
      </c>
      <c r="E100" s="131" t="s">
        <v>25</v>
      </c>
      <c r="F100" s="236"/>
      <c r="H100" s="133" t="s">
        <v>104</v>
      </c>
      <c r="I100" s="243">
        <v>0</v>
      </c>
    </row>
    <row r="101" spans="1:10" thickBot="1" x14ac:dyDescent="0.25">
      <c r="A101" s="274" t="s">
        <v>200</v>
      </c>
      <c r="B101" s="215">
        <v>0</v>
      </c>
      <c r="C101" s="275" t="s">
        <v>26</v>
      </c>
      <c r="D101" s="276">
        <f>IFERROR(VLOOKUP(A101,Lists!$A:$N,4,0),0)</f>
        <v>0</v>
      </c>
      <c r="E101" s="277">
        <f>IF(ISERROR(B101*D101),0,B101*D101)</f>
        <v>0</v>
      </c>
      <c r="F101" s="236"/>
      <c r="G101" s="132"/>
      <c r="H101" s="136" t="s">
        <v>105</v>
      </c>
      <c r="I101" s="244">
        <v>0</v>
      </c>
      <c r="J101" s="112"/>
    </row>
    <row r="102" spans="1:10" thickBot="1" x14ac:dyDescent="0.25">
      <c r="A102" s="212" t="s">
        <v>201</v>
      </c>
      <c r="B102" s="213">
        <v>0</v>
      </c>
      <c r="C102" s="272" t="s">
        <v>26</v>
      </c>
      <c r="D102" s="134">
        <f>IFERROR(VLOOKUP(A102,Lists!$A:$N,4,0),0)</f>
        <v>0</v>
      </c>
      <c r="E102" s="135">
        <f t="shared" ref="E102:E107" si="6">IF(ISERROR(B102*D102),0,B102*D102)</f>
        <v>0</v>
      </c>
      <c r="F102" s="236"/>
      <c r="G102" s="132"/>
      <c r="H102" s="136" t="s">
        <v>106</v>
      </c>
      <c r="I102" s="244">
        <v>0</v>
      </c>
      <c r="J102" s="112"/>
    </row>
    <row r="103" spans="1:10" thickBot="1" x14ac:dyDescent="0.25">
      <c r="A103" s="212" t="s">
        <v>202</v>
      </c>
      <c r="B103" s="213">
        <v>0</v>
      </c>
      <c r="C103" s="272" t="s">
        <v>26</v>
      </c>
      <c r="D103" s="134">
        <f>IFERROR(VLOOKUP(A103,Lists!$A:$N,4,0),0)</f>
        <v>0</v>
      </c>
      <c r="E103" s="135">
        <f t="shared" si="6"/>
        <v>0</v>
      </c>
      <c r="F103" s="236"/>
      <c r="G103" s="132"/>
      <c r="H103" s="136" t="s">
        <v>45</v>
      </c>
      <c r="I103" s="137" t="s">
        <v>64</v>
      </c>
      <c r="J103" s="112"/>
    </row>
    <row r="104" spans="1:10" thickBot="1" x14ac:dyDescent="0.25">
      <c r="A104" s="212" t="s">
        <v>203</v>
      </c>
      <c r="B104" s="213">
        <v>0</v>
      </c>
      <c r="C104" s="272" t="s">
        <v>26</v>
      </c>
      <c r="D104" s="134">
        <f>IFERROR(VLOOKUP(A104,Lists!$A:$N,4,0),0)</f>
        <v>0</v>
      </c>
      <c r="E104" s="135">
        <f t="shared" si="6"/>
        <v>0</v>
      </c>
      <c r="F104" s="236"/>
      <c r="G104" s="132"/>
      <c r="H104" s="136" t="s">
        <v>46</v>
      </c>
      <c r="I104" s="137" t="s">
        <v>64</v>
      </c>
      <c r="J104" s="112"/>
    </row>
    <row r="105" spans="1:10" thickBot="1" x14ac:dyDescent="0.25">
      <c r="A105" s="212" t="s">
        <v>204</v>
      </c>
      <c r="B105" s="213">
        <v>0</v>
      </c>
      <c r="C105" s="272" t="s">
        <v>26</v>
      </c>
      <c r="D105" s="134">
        <f>IFERROR(VLOOKUP(A105,Lists!$A:$N,4,0),0)</f>
        <v>0</v>
      </c>
      <c r="E105" s="135">
        <f t="shared" si="6"/>
        <v>0</v>
      </c>
      <c r="F105" s="236"/>
      <c r="G105" s="132"/>
      <c r="H105" s="136" t="s">
        <v>63</v>
      </c>
      <c r="I105" s="137" t="s">
        <v>64</v>
      </c>
      <c r="J105" s="112"/>
    </row>
    <row r="106" spans="1:10" thickBot="1" x14ac:dyDescent="0.25">
      <c r="A106" s="212" t="s">
        <v>205</v>
      </c>
      <c r="B106" s="213">
        <v>0</v>
      </c>
      <c r="C106" s="272" t="s">
        <v>26</v>
      </c>
      <c r="D106" s="134">
        <f>IFERROR(VLOOKUP(A106,Lists!$A:$N,4,0),0)</f>
        <v>0</v>
      </c>
      <c r="E106" s="135">
        <f t="shared" si="6"/>
        <v>0</v>
      </c>
      <c r="F106" s="236"/>
      <c r="G106" s="132"/>
      <c r="H106" s="138" t="s">
        <v>84</v>
      </c>
      <c r="I106" s="139"/>
      <c r="J106" s="112"/>
    </row>
    <row r="107" spans="1:10" thickBot="1" x14ac:dyDescent="0.25">
      <c r="A107" s="212" t="s">
        <v>206</v>
      </c>
      <c r="B107" s="213">
        <v>0</v>
      </c>
      <c r="C107" s="272" t="s">
        <v>27</v>
      </c>
      <c r="D107" s="134">
        <f>IFERROR(VLOOKUP(A107,Lists!$A:$N,4,0),0)</f>
        <v>0</v>
      </c>
      <c r="E107" s="135">
        <f t="shared" si="6"/>
        <v>0</v>
      </c>
      <c r="F107" s="238"/>
      <c r="G107" s="132"/>
      <c r="H107" s="140"/>
      <c r="I107" s="142"/>
      <c r="J107" s="112"/>
    </row>
    <row r="108" spans="1:10" thickBot="1" x14ac:dyDescent="0.25">
      <c r="A108" s="278" t="s">
        <v>207</v>
      </c>
      <c r="B108" s="214">
        <v>0</v>
      </c>
      <c r="C108" s="273" t="s">
        <v>27</v>
      </c>
      <c r="D108" s="279">
        <f>IFERROR(VLOOKUP(A108,Lists!$A:$N,4,0),0)</f>
        <v>0</v>
      </c>
      <c r="E108" s="141">
        <f>IF(ISERROR(B108*D108),0,B108*D108)</f>
        <v>0</v>
      </c>
      <c r="F108" s="238"/>
      <c r="G108" s="132"/>
      <c r="H108" s="140"/>
      <c r="I108" s="142"/>
      <c r="J108" s="112"/>
    </row>
    <row r="109" spans="1:10" ht="16.5" thickBot="1" x14ac:dyDescent="0.25">
      <c r="A109" s="163"/>
      <c r="B109" s="117"/>
      <c r="C109" s="168"/>
      <c r="D109" s="145" t="s">
        <v>30</v>
      </c>
      <c r="E109" s="146">
        <f>SUM(IF(ISNA(E101),0,E101),IF(ISNA(E102),0,E102),IF(ISNA(E103),0,E103))</f>
        <v>0</v>
      </c>
      <c r="F109" s="167">
        <f>IFERROR(E109/E111,0)</f>
        <v>0</v>
      </c>
      <c r="G109" s="147"/>
      <c r="H109" s="113"/>
      <c r="I109" s="164"/>
      <c r="J109" s="112"/>
    </row>
    <row r="110" spans="1:10" ht="16.5" thickBot="1" x14ac:dyDescent="0.25">
      <c r="A110" s="143"/>
      <c r="B110" s="118"/>
      <c r="C110" s="144"/>
      <c r="D110" s="153" t="s">
        <v>107</v>
      </c>
      <c r="E110" s="154">
        <f>SUM(E101:E108)</f>
        <v>0</v>
      </c>
      <c r="F110" s="167">
        <f>IFERROR(E110/E111,0)</f>
        <v>0</v>
      </c>
      <c r="G110" s="147"/>
      <c r="H110" s="282"/>
      <c r="I110" s="284" t="s">
        <v>361</v>
      </c>
      <c r="J110" s="284" t="s">
        <v>363</v>
      </c>
    </row>
    <row r="111" spans="1:10" ht="18.75" thickBot="1" x14ac:dyDescent="0.25">
      <c r="A111" s="165"/>
      <c r="B111" s="166"/>
      <c r="C111" s="152"/>
      <c r="D111" s="156" t="s">
        <v>108</v>
      </c>
      <c r="E111" s="216">
        <v>0</v>
      </c>
      <c r="F111" s="239"/>
      <c r="G111" s="147"/>
      <c r="H111" s="281" t="s">
        <v>362</v>
      </c>
      <c r="I111" s="286">
        <v>0.1273</v>
      </c>
      <c r="J111" s="154">
        <f>E110/I111</f>
        <v>0</v>
      </c>
    </row>
    <row r="112" spans="1:10" ht="18.75" thickBot="1" x14ac:dyDescent="0.25">
      <c r="A112" s="150"/>
      <c r="C112" s="152"/>
      <c r="D112" s="156" t="s">
        <v>43</v>
      </c>
      <c r="E112" s="157">
        <f>E111-E110</f>
        <v>0</v>
      </c>
      <c r="F112" s="236"/>
    </row>
    <row r="113" spans="1:10" ht="18.75" thickBot="1" x14ac:dyDescent="0.25">
      <c r="C113" s="152"/>
      <c r="D113" s="156" t="s">
        <v>181</v>
      </c>
      <c r="E113" s="247">
        <f>IFERROR(ROUNDUP(E111/I101,2),0)</f>
        <v>0</v>
      </c>
      <c r="F113" s="236"/>
    </row>
    <row r="114" spans="1:10" ht="18.75" thickBot="1" x14ac:dyDescent="0.25">
      <c r="A114" s="126"/>
      <c r="D114" s="159"/>
      <c r="E114" s="160"/>
    </row>
    <row r="115" spans="1:10" ht="18.75" thickBot="1" x14ac:dyDescent="0.25">
      <c r="A115" s="161" t="s">
        <v>76</v>
      </c>
      <c r="B115" s="123"/>
      <c r="C115" s="123"/>
      <c r="D115" s="162"/>
      <c r="E115" s="126"/>
      <c r="H115" s="126"/>
      <c r="I115" s="127"/>
    </row>
    <row r="116" spans="1:10" ht="16.5" thickBot="1" x14ac:dyDescent="0.25">
      <c r="A116" s="128"/>
      <c r="B116" s="129" t="s">
        <v>22</v>
      </c>
      <c r="C116" s="129" t="s">
        <v>23</v>
      </c>
      <c r="D116" s="130" t="s">
        <v>24</v>
      </c>
      <c r="E116" s="131" t="s">
        <v>25</v>
      </c>
      <c r="F116" s="236"/>
      <c r="H116" s="133" t="s">
        <v>104</v>
      </c>
      <c r="I116" s="243">
        <v>0</v>
      </c>
    </row>
    <row r="117" spans="1:10" thickBot="1" x14ac:dyDescent="0.25">
      <c r="A117" s="274" t="s">
        <v>200</v>
      </c>
      <c r="B117" s="215">
        <v>0</v>
      </c>
      <c r="C117" s="275" t="s">
        <v>26</v>
      </c>
      <c r="D117" s="276">
        <f>IFERROR(VLOOKUP(A117,Lists!$A:$N,4,0),0)</f>
        <v>0</v>
      </c>
      <c r="E117" s="277">
        <f>IF(ISERROR(B117*D117),0,B117*D117)</f>
        <v>0</v>
      </c>
      <c r="F117" s="236"/>
      <c r="G117" s="132"/>
      <c r="H117" s="136" t="s">
        <v>105</v>
      </c>
      <c r="I117" s="244">
        <v>0</v>
      </c>
      <c r="J117" s="112"/>
    </row>
    <row r="118" spans="1:10" thickBot="1" x14ac:dyDescent="0.25">
      <c r="A118" s="212" t="s">
        <v>201</v>
      </c>
      <c r="B118" s="213">
        <v>0</v>
      </c>
      <c r="C118" s="272" t="s">
        <v>26</v>
      </c>
      <c r="D118" s="134">
        <f>IFERROR(VLOOKUP(A118,Lists!$A:$N,4,0),0)</f>
        <v>0</v>
      </c>
      <c r="E118" s="135">
        <f t="shared" ref="E118:E123" si="7">IF(ISERROR(B118*D118),0,B118*D118)</f>
        <v>0</v>
      </c>
      <c r="F118" s="236"/>
      <c r="G118" s="132"/>
      <c r="H118" s="136" t="s">
        <v>106</v>
      </c>
      <c r="I118" s="244">
        <v>0</v>
      </c>
      <c r="J118" s="112"/>
    </row>
    <row r="119" spans="1:10" thickBot="1" x14ac:dyDescent="0.25">
      <c r="A119" s="212" t="s">
        <v>202</v>
      </c>
      <c r="B119" s="213">
        <v>0</v>
      </c>
      <c r="C119" s="272" t="s">
        <v>26</v>
      </c>
      <c r="D119" s="134">
        <f>IFERROR(VLOOKUP(A119,Lists!$A:$N,4,0),0)</f>
        <v>0</v>
      </c>
      <c r="E119" s="135">
        <f t="shared" si="7"/>
        <v>0</v>
      </c>
      <c r="F119" s="236"/>
      <c r="G119" s="132"/>
      <c r="H119" s="136" t="s">
        <v>45</v>
      </c>
      <c r="I119" s="137" t="s">
        <v>64</v>
      </c>
      <c r="J119" s="112"/>
    </row>
    <row r="120" spans="1:10" thickBot="1" x14ac:dyDescent="0.25">
      <c r="A120" s="212" t="s">
        <v>203</v>
      </c>
      <c r="B120" s="213">
        <v>0</v>
      </c>
      <c r="C120" s="272" t="s">
        <v>26</v>
      </c>
      <c r="D120" s="134">
        <f>IFERROR(VLOOKUP(A120,Lists!$A:$N,4,0),0)</f>
        <v>0</v>
      </c>
      <c r="E120" s="135">
        <f t="shared" si="7"/>
        <v>0</v>
      </c>
      <c r="F120" s="236"/>
      <c r="G120" s="132"/>
      <c r="H120" s="136" t="s">
        <v>46</v>
      </c>
      <c r="I120" s="137" t="s">
        <v>64</v>
      </c>
      <c r="J120" s="112"/>
    </row>
    <row r="121" spans="1:10" thickBot="1" x14ac:dyDescent="0.25">
      <c r="A121" s="212" t="s">
        <v>204</v>
      </c>
      <c r="B121" s="213">
        <v>0</v>
      </c>
      <c r="C121" s="272" t="s">
        <v>26</v>
      </c>
      <c r="D121" s="134">
        <f>IFERROR(VLOOKUP(A121,Lists!$A:$N,4,0),0)</f>
        <v>0</v>
      </c>
      <c r="E121" s="135">
        <f t="shared" si="7"/>
        <v>0</v>
      </c>
      <c r="F121" s="236"/>
      <c r="G121" s="132"/>
      <c r="H121" s="136" t="s">
        <v>63</v>
      </c>
      <c r="I121" s="137" t="s">
        <v>64</v>
      </c>
      <c r="J121" s="112"/>
    </row>
    <row r="122" spans="1:10" thickBot="1" x14ac:dyDescent="0.25">
      <c r="A122" s="212" t="s">
        <v>205</v>
      </c>
      <c r="B122" s="213">
        <v>0</v>
      </c>
      <c r="C122" s="272" t="s">
        <v>26</v>
      </c>
      <c r="D122" s="134">
        <f>IFERROR(VLOOKUP(A122,Lists!$A:$N,4,0),0)</f>
        <v>0</v>
      </c>
      <c r="E122" s="135">
        <f t="shared" si="7"/>
        <v>0</v>
      </c>
      <c r="F122" s="236"/>
      <c r="G122" s="132"/>
      <c r="H122" s="138" t="s">
        <v>84</v>
      </c>
      <c r="I122" s="139"/>
      <c r="J122" s="112"/>
    </row>
    <row r="123" spans="1:10" thickBot="1" x14ac:dyDescent="0.25">
      <c r="A123" s="212" t="s">
        <v>206</v>
      </c>
      <c r="B123" s="213">
        <v>0</v>
      </c>
      <c r="C123" s="272" t="s">
        <v>27</v>
      </c>
      <c r="D123" s="134">
        <f>IFERROR(VLOOKUP(A123,Lists!$A:$N,4,0),0)</f>
        <v>0</v>
      </c>
      <c r="E123" s="135">
        <f t="shared" si="7"/>
        <v>0</v>
      </c>
      <c r="F123" s="238"/>
      <c r="G123" s="132"/>
      <c r="H123" s="140"/>
      <c r="I123" s="142"/>
      <c r="J123" s="112"/>
    </row>
    <row r="124" spans="1:10" thickBot="1" x14ac:dyDescent="0.25">
      <c r="A124" s="278" t="s">
        <v>207</v>
      </c>
      <c r="B124" s="214">
        <v>0</v>
      </c>
      <c r="C124" s="273" t="s">
        <v>27</v>
      </c>
      <c r="D124" s="279">
        <f>IFERROR(VLOOKUP(A124,Lists!$A:$N,4,0),0)</f>
        <v>0</v>
      </c>
      <c r="E124" s="141">
        <f>IF(ISERROR(B124*D124),0,B124*D124)</f>
        <v>0</v>
      </c>
      <c r="F124" s="238"/>
      <c r="G124" s="132"/>
      <c r="H124" s="140"/>
      <c r="I124" s="142"/>
      <c r="J124" s="112"/>
    </row>
    <row r="125" spans="1:10" ht="16.5" thickBot="1" x14ac:dyDescent="0.25">
      <c r="A125" s="163"/>
      <c r="B125" s="117"/>
      <c r="C125" s="168"/>
      <c r="D125" s="145" t="s">
        <v>30</v>
      </c>
      <c r="E125" s="146">
        <f>SUM(IF(ISNA(E117),0,E117),IF(ISNA(E118),0,E118),IF(ISNA(E119),0,E119))</f>
        <v>0</v>
      </c>
      <c r="F125" s="167">
        <f>IFERROR(E125/E127,0)</f>
        <v>0</v>
      </c>
      <c r="G125" s="147"/>
      <c r="H125" s="113"/>
      <c r="I125" s="164"/>
      <c r="J125" s="112"/>
    </row>
    <row r="126" spans="1:10" ht="16.5" thickBot="1" x14ac:dyDescent="0.25">
      <c r="A126" s="143"/>
      <c r="B126" s="118"/>
      <c r="C126" s="144"/>
      <c r="D126" s="153" t="s">
        <v>107</v>
      </c>
      <c r="E126" s="154">
        <f>SUM(E117:E124)</f>
        <v>0</v>
      </c>
      <c r="F126" s="167">
        <f>IFERROR(E126/E127,0)</f>
        <v>0</v>
      </c>
      <c r="G126" s="147"/>
      <c r="H126" s="282"/>
      <c r="I126" s="284" t="s">
        <v>361</v>
      </c>
      <c r="J126" s="284" t="s">
        <v>363</v>
      </c>
    </row>
    <row r="127" spans="1:10" ht="18.75" thickBot="1" x14ac:dyDescent="0.25">
      <c r="A127" s="165"/>
      <c r="B127" s="166"/>
      <c r="C127" s="152"/>
      <c r="D127" s="156" t="s">
        <v>108</v>
      </c>
      <c r="E127" s="216">
        <v>0</v>
      </c>
      <c r="F127" s="239"/>
      <c r="G127" s="147"/>
      <c r="H127" s="281" t="s">
        <v>362</v>
      </c>
      <c r="I127" s="286">
        <v>0.1273</v>
      </c>
      <c r="J127" s="154">
        <f>E126/I127</f>
        <v>0</v>
      </c>
    </row>
    <row r="128" spans="1:10" ht="18.75" thickBot="1" x14ac:dyDescent="0.25">
      <c r="A128" s="150"/>
      <c r="C128" s="152"/>
      <c r="D128" s="156" t="s">
        <v>43</v>
      </c>
      <c r="E128" s="157">
        <f>E127-E126</f>
        <v>0</v>
      </c>
      <c r="F128" s="236"/>
      <c r="H128" s="113"/>
      <c r="I128" s="164"/>
    </row>
    <row r="129" spans="1:10" ht="18.75" thickBot="1" x14ac:dyDescent="0.25">
      <c r="C129" s="152"/>
      <c r="D129" s="156" t="s">
        <v>181</v>
      </c>
      <c r="E129" s="247">
        <f>IFERROR(ROUNDUP(E127/I117,2),0)</f>
        <v>0</v>
      </c>
      <c r="F129" s="236"/>
      <c r="H129" s="113"/>
      <c r="I129" s="164"/>
    </row>
    <row r="130" spans="1:10" ht="18.75" thickBot="1" x14ac:dyDescent="0.25">
      <c r="A130" s="126"/>
      <c r="D130" s="159"/>
      <c r="E130" s="160"/>
    </row>
    <row r="131" spans="1:10" ht="18.75" thickBot="1" x14ac:dyDescent="0.25">
      <c r="A131" s="161" t="s">
        <v>77</v>
      </c>
      <c r="B131" s="123"/>
      <c r="C131" s="123"/>
      <c r="D131" s="162"/>
      <c r="E131" s="126"/>
      <c r="H131" s="126"/>
      <c r="I131" s="127"/>
    </row>
    <row r="132" spans="1:10" ht="16.5" thickBot="1" x14ac:dyDescent="0.25">
      <c r="A132" s="128"/>
      <c r="B132" s="129" t="s">
        <v>22</v>
      </c>
      <c r="C132" s="129" t="s">
        <v>23</v>
      </c>
      <c r="D132" s="130" t="s">
        <v>24</v>
      </c>
      <c r="E132" s="131" t="s">
        <v>25</v>
      </c>
      <c r="F132" s="236"/>
      <c r="H132" s="133" t="s">
        <v>104</v>
      </c>
      <c r="I132" s="243">
        <v>0</v>
      </c>
    </row>
    <row r="133" spans="1:10" thickBot="1" x14ac:dyDescent="0.25">
      <c r="A133" s="274" t="s">
        <v>200</v>
      </c>
      <c r="B133" s="215">
        <v>0</v>
      </c>
      <c r="C133" s="275" t="s">
        <v>26</v>
      </c>
      <c r="D133" s="276">
        <f>IFERROR(VLOOKUP(A133,Lists!$A:$N,4,0),0)</f>
        <v>0</v>
      </c>
      <c r="E133" s="277">
        <f>IF(ISERROR(B133*D133),0,B133*D133)</f>
        <v>0</v>
      </c>
      <c r="F133" s="236"/>
      <c r="G133" s="132"/>
      <c r="H133" s="136" t="s">
        <v>105</v>
      </c>
      <c r="I133" s="244">
        <v>0</v>
      </c>
      <c r="J133" s="112"/>
    </row>
    <row r="134" spans="1:10" thickBot="1" x14ac:dyDescent="0.25">
      <c r="A134" s="212" t="s">
        <v>201</v>
      </c>
      <c r="B134" s="213">
        <v>0</v>
      </c>
      <c r="C134" s="272" t="s">
        <v>26</v>
      </c>
      <c r="D134" s="134">
        <f>IFERROR(VLOOKUP(A134,Lists!$A:$N,4,0),0)</f>
        <v>0</v>
      </c>
      <c r="E134" s="135">
        <f t="shared" ref="E134:E139" si="8">IF(ISERROR(B134*D134),0,B134*D134)</f>
        <v>0</v>
      </c>
      <c r="F134" s="236"/>
      <c r="G134" s="132"/>
      <c r="H134" s="136" t="s">
        <v>106</v>
      </c>
      <c r="I134" s="244">
        <v>0</v>
      </c>
      <c r="J134" s="112"/>
    </row>
    <row r="135" spans="1:10" thickBot="1" x14ac:dyDescent="0.25">
      <c r="A135" s="212" t="s">
        <v>202</v>
      </c>
      <c r="B135" s="213">
        <v>0</v>
      </c>
      <c r="C135" s="272" t="s">
        <v>26</v>
      </c>
      <c r="D135" s="134">
        <f>IFERROR(VLOOKUP(A135,Lists!$A:$N,4,0),0)</f>
        <v>0</v>
      </c>
      <c r="E135" s="135">
        <f t="shared" si="8"/>
        <v>0</v>
      </c>
      <c r="F135" s="236"/>
      <c r="G135" s="132"/>
      <c r="H135" s="136" t="s">
        <v>45</v>
      </c>
      <c r="I135" s="137" t="s">
        <v>64</v>
      </c>
      <c r="J135" s="112"/>
    </row>
    <row r="136" spans="1:10" thickBot="1" x14ac:dyDescent="0.25">
      <c r="A136" s="212" t="s">
        <v>203</v>
      </c>
      <c r="B136" s="213">
        <v>0</v>
      </c>
      <c r="C136" s="272" t="s">
        <v>26</v>
      </c>
      <c r="D136" s="134">
        <f>IFERROR(VLOOKUP(A136,Lists!$A:$N,4,0),0)</f>
        <v>0</v>
      </c>
      <c r="E136" s="135">
        <f t="shared" si="8"/>
        <v>0</v>
      </c>
      <c r="F136" s="236"/>
      <c r="G136" s="132"/>
      <c r="H136" s="136" t="s">
        <v>46</v>
      </c>
      <c r="I136" s="137" t="s">
        <v>64</v>
      </c>
      <c r="J136" s="112"/>
    </row>
    <row r="137" spans="1:10" thickBot="1" x14ac:dyDescent="0.25">
      <c r="A137" s="212" t="s">
        <v>204</v>
      </c>
      <c r="B137" s="213">
        <v>0</v>
      </c>
      <c r="C137" s="272" t="s">
        <v>26</v>
      </c>
      <c r="D137" s="134">
        <f>IFERROR(VLOOKUP(A137,Lists!$A:$N,4,0),0)</f>
        <v>0</v>
      </c>
      <c r="E137" s="135">
        <f t="shared" si="8"/>
        <v>0</v>
      </c>
      <c r="F137" s="236"/>
      <c r="G137" s="132"/>
      <c r="H137" s="136" t="s">
        <v>63</v>
      </c>
      <c r="I137" s="137" t="s">
        <v>64</v>
      </c>
      <c r="J137" s="112"/>
    </row>
    <row r="138" spans="1:10" thickBot="1" x14ac:dyDescent="0.25">
      <c r="A138" s="212" t="s">
        <v>205</v>
      </c>
      <c r="B138" s="213">
        <v>0</v>
      </c>
      <c r="C138" s="272" t="s">
        <v>26</v>
      </c>
      <c r="D138" s="134">
        <f>IFERROR(VLOOKUP(A138,Lists!$A:$N,4,0),0)</f>
        <v>0</v>
      </c>
      <c r="E138" s="135">
        <f t="shared" si="8"/>
        <v>0</v>
      </c>
      <c r="F138" s="236"/>
      <c r="G138" s="132"/>
      <c r="H138" s="138" t="s">
        <v>84</v>
      </c>
      <c r="I138" s="139"/>
      <c r="J138" s="112"/>
    </row>
    <row r="139" spans="1:10" thickBot="1" x14ac:dyDescent="0.25">
      <c r="A139" s="212" t="s">
        <v>206</v>
      </c>
      <c r="B139" s="213">
        <v>0</v>
      </c>
      <c r="C139" s="272" t="s">
        <v>27</v>
      </c>
      <c r="D139" s="134">
        <f>IFERROR(VLOOKUP(A139,Lists!$A:$N,4,0),0)</f>
        <v>0</v>
      </c>
      <c r="E139" s="135">
        <f t="shared" si="8"/>
        <v>0</v>
      </c>
      <c r="F139" s="238"/>
      <c r="G139" s="132"/>
      <c r="H139" s="140"/>
      <c r="I139" s="142"/>
      <c r="J139" s="112"/>
    </row>
    <row r="140" spans="1:10" thickBot="1" x14ac:dyDescent="0.25">
      <c r="A140" s="278" t="s">
        <v>207</v>
      </c>
      <c r="B140" s="214">
        <v>0</v>
      </c>
      <c r="C140" s="273" t="s">
        <v>27</v>
      </c>
      <c r="D140" s="279">
        <f>IFERROR(VLOOKUP(A140,Lists!$A:$N,4,0),0)</f>
        <v>0</v>
      </c>
      <c r="E140" s="141">
        <f>IF(ISERROR(B140*D140),0,B140*D140)</f>
        <v>0</v>
      </c>
      <c r="F140" s="238"/>
      <c r="G140" s="132"/>
      <c r="H140" s="140"/>
      <c r="I140" s="142"/>
      <c r="J140" s="112"/>
    </row>
    <row r="141" spans="1:10" ht="16.5" thickBot="1" x14ac:dyDescent="0.25">
      <c r="A141" s="163"/>
      <c r="B141" s="117"/>
      <c r="C141" s="168"/>
      <c r="D141" s="145" t="s">
        <v>30</v>
      </c>
      <c r="E141" s="146">
        <f>SUM(IF(ISNA(E133),0,E133),IF(ISNA(E134),0,E134),IF(ISNA(E135),0,E135))</f>
        <v>0</v>
      </c>
      <c r="F141" s="167">
        <f>IFERROR(E141/E143,0)</f>
        <v>0</v>
      </c>
      <c r="G141" s="147"/>
      <c r="H141" s="113"/>
      <c r="I141" s="164"/>
      <c r="J141" s="112"/>
    </row>
    <row r="142" spans="1:10" ht="16.5" thickBot="1" x14ac:dyDescent="0.25">
      <c r="A142" s="143"/>
      <c r="B142" s="118"/>
      <c r="C142" s="144"/>
      <c r="D142" s="153" t="s">
        <v>107</v>
      </c>
      <c r="E142" s="154">
        <f>SUM(E133:E140)</f>
        <v>0</v>
      </c>
      <c r="F142" s="167">
        <f>IFERROR(E142/E143,0)</f>
        <v>0</v>
      </c>
      <c r="G142" s="147"/>
      <c r="H142" s="282"/>
      <c r="I142" s="284" t="s">
        <v>361</v>
      </c>
      <c r="J142" s="284" t="s">
        <v>363</v>
      </c>
    </row>
    <row r="143" spans="1:10" ht="18.75" thickBot="1" x14ac:dyDescent="0.25">
      <c r="A143" s="165"/>
      <c r="B143" s="166"/>
      <c r="C143" s="152"/>
      <c r="D143" s="156" t="s">
        <v>108</v>
      </c>
      <c r="E143" s="216">
        <v>0</v>
      </c>
      <c r="F143" s="239"/>
      <c r="G143" s="147"/>
      <c r="H143" s="281" t="s">
        <v>362</v>
      </c>
      <c r="I143" s="286">
        <v>0.1273</v>
      </c>
      <c r="J143" s="154">
        <f>E142/I143</f>
        <v>0</v>
      </c>
    </row>
    <row r="144" spans="1:10" ht="18.75" thickBot="1" x14ac:dyDescent="0.25">
      <c r="A144" s="150"/>
      <c r="C144" s="152"/>
      <c r="D144" s="156" t="s">
        <v>43</v>
      </c>
      <c r="E144" s="157">
        <f>E143-E142</f>
        <v>0</v>
      </c>
      <c r="F144" s="236"/>
      <c r="H144" s="113"/>
      <c r="I144" s="164"/>
    </row>
    <row r="145" spans="1:10" ht="18.75" thickBot="1" x14ac:dyDescent="0.25">
      <c r="C145" s="152"/>
      <c r="D145" s="156" t="s">
        <v>181</v>
      </c>
      <c r="E145" s="247">
        <f>IFERROR(ROUNDUP(E143/I133,2),0)</f>
        <v>0</v>
      </c>
      <c r="F145" s="236"/>
    </row>
    <row r="146" spans="1:10" ht="18.75" thickBot="1" x14ac:dyDescent="0.25">
      <c r="A146" s="126"/>
      <c r="D146" s="159"/>
      <c r="E146" s="160"/>
    </row>
    <row r="147" spans="1:10" ht="18.75" thickBot="1" x14ac:dyDescent="0.25">
      <c r="A147" s="161" t="s">
        <v>78</v>
      </c>
      <c r="B147" s="123"/>
      <c r="C147" s="123"/>
      <c r="D147" s="162"/>
      <c r="E147" s="126"/>
      <c r="H147" s="126"/>
      <c r="I147" s="127"/>
    </row>
    <row r="148" spans="1:10" ht="16.5" thickBot="1" x14ac:dyDescent="0.25">
      <c r="A148" s="128"/>
      <c r="B148" s="129" t="s">
        <v>22</v>
      </c>
      <c r="C148" s="129" t="s">
        <v>23</v>
      </c>
      <c r="D148" s="130" t="s">
        <v>24</v>
      </c>
      <c r="E148" s="131" t="s">
        <v>25</v>
      </c>
      <c r="F148" s="236"/>
      <c r="H148" s="133" t="s">
        <v>104</v>
      </c>
      <c r="I148" s="243">
        <v>0</v>
      </c>
    </row>
    <row r="149" spans="1:10" thickBot="1" x14ac:dyDescent="0.25">
      <c r="A149" s="274" t="s">
        <v>200</v>
      </c>
      <c r="B149" s="215">
        <v>0</v>
      </c>
      <c r="C149" s="275" t="s">
        <v>26</v>
      </c>
      <c r="D149" s="276">
        <f>IFERROR(VLOOKUP(A149,Lists!$A:$N,4,0),0)</f>
        <v>0</v>
      </c>
      <c r="E149" s="277">
        <f>IF(ISERROR(B149*D149),0,B149*D149)</f>
        <v>0</v>
      </c>
      <c r="F149" s="236"/>
      <c r="G149" s="132"/>
      <c r="H149" s="136" t="s">
        <v>105</v>
      </c>
      <c r="I149" s="244">
        <v>0</v>
      </c>
      <c r="J149" s="112"/>
    </row>
    <row r="150" spans="1:10" thickBot="1" x14ac:dyDescent="0.25">
      <c r="A150" s="212" t="s">
        <v>201</v>
      </c>
      <c r="B150" s="213">
        <v>0</v>
      </c>
      <c r="C150" s="272" t="s">
        <v>26</v>
      </c>
      <c r="D150" s="134">
        <f>IFERROR(VLOOKUP(A150,Lists!$A:$N,4,0),0)</f>
        <v>0</v>
      </c>
      <c r="E150" s="135">
        <f t="shared" ref="E150:E155" si="9">IF(ISERROR(B150*D150),0,B150*D150)</f>
        <v>0</v>
      </c>
      <c r="F150" s="236"/>
      <c r="G150" s="132"/>
      <c r="H150" s="136" t="s">
        <v>106</v>
      </c>
      <c r="I150" s="244">
        <v>0</v>
      </c>
      <c r="J150" s="112"/>
    </row>
    <row r="151" spans="1:10" thickBot="1" x14ac:dyDescent="0.25">
      <c r="A151" s="212" t="s">
        <v>202</v>
      </c>
      <c r="B151" s="213">
        <v>0</v>
      </c>
      <c r="C151" s="272" t="s">
        <v>26</v>
      </c>
      <c r="D151" s="134">
        <f>IFERROR(VLOOKUP(A151,Lists!$A:$N,4,0),0)</f>
        <v>0</v>
      </c>
      <c r="E151" s="135">
        <f t="shared" si="9"/>
        <v>0</v>
      </c>
      <c r="F151" s="236"/>
      <c r="G151" s="132"/>
      <c r="H151" s="136" t="s">
        <v>45</v>
      </c>
      <c r="I151" s="137" t="s">
        <v>64</v>
      </c>
      <c r="J151" s="112"/>
    </row>
    <row r="152" spans="1:10" thickBot="1" x14ac:dyDescent="0.25">
      <c r="A152" s="212" t="s">
        <v>203</v>
      </c>
      <c r="B152" s="213">
        <v>0</v>
      </c>
      <c r="C152" s="272" t="s">
        <v>26</v>
      </c>
      <c r="D152" s="134">
        <f>IFERROR(VLOOKUP(A152,Lists!$A:$N,4,0),0)</f>
        <v>0</v>
      </c>
      <c r="E152" s="135">
        <f t="shared" si="9"/>
        <v>0</v>
      </c>
      <c r="F152" s="236"/>
      <c r="G152" s="132"/>
      <c r="H152" s="136" t="s">
        <v>46</v>
      </c>
      <c r="I152" s="137" t="s">
        <v>64</v>
      </c>
      <c r="J152" s="112"/>
    </row>
    <row r="153" spans="1:10" thickBot="1" x14ac:dyDescent="0.25">
      <c r="A153" s="212" t="s">
        <v>204</v>
      </c>
      <c r="B153" s="213">
        <v>0</v>
      </c>
      <c r="C153" s="272" t="s">
        <v>26</v>
      </c>
      <c r="D153" s="134">
        <f>IFERROR(VLOOKUP(A153,Lists!$A:$N,4,0),0)</f>
        <v>0</v>
      </c>
      <c r="E153" s="135">
        <f t="shared" si="9"/>
        <v>0</v>
      </c>
      <c r="F153" s="236"/>
      <c r="G153" s="132"/>
      <c r="H153" s="136" t="s">
        <v>63</v>
      </c>
      <c r="I153" s="137" t="s">
        <v>64</v>
      </c>
      <c r="J153" s="112"/>
    </row>
    <row r="154" spans="1:10" thickBot="1" x14ac:dyDescent="0.25">
      <c r="A154" s="212" t="s">
        <v>205</v>
      </c>
      <c r="B154" s="213">
        <v>0</v>
      </c>
      <c r="C154" s="272" t="s">
        <v>26</v>
      </c>
      <c r="D154" s="134">
        <f>IFERROR(VLOOKUP(A154,Lists!$A:$N,4,0),0)</f>
        <v>0</v>
      </c>
      <c r="E154" s="135">
        <f t="shared" si="9"/>
        <v>0</v>
      </c>
      <c r="F154" s="236"/>
      <c r="G154" s="132"/>
      <c r="H154" s="138" t="s">
        <v>84</v>
      </c>
      <c r="I154" s="139"/>
      <c r="J154" s="112"/>
    </row>
    <row r="155" spans="1:10" thickBot="1" x14ac:dyDescent="0.25">
      <c r="A155" s="212" t="s">
        <v>206</v>
      </c>
      <c r="B155" s="213">
        <v>0</v>
      </c>
      <c r="C155" s="272" t="s">
        <v>27</v>
      </c>
      <c r="D155" s="134">
        <f>IFERROR(VLOOKUP(A155,Lists!$A:$N,4,0),0)</f>
        <v>0</v>
      </c>
      <c r="E155" s="135">
        <f t="shared" si="9"/>
        <v>0</v>
      </c>
      <c r="F155" s="238"/>
      <c r="G155" s="132"/>
      <c r="H155" s="140"/>
      <c r="I155" s="142"/>
      <c r="J155" s="112"/>
    </row>
    <row r="156" spans="1:10" thickBot="1" x14ac:dyDescent="0.25">
      <c r="A156" s="278" t="s">
        <v>207</v>
      </c>
      <c r="B156" s="214">
        <v>0</v>
      </c>
      <c r="C156" s="273" t="s">
        <v>27</v>
      </c>
      <c r="D156" s="279">
        <f>IFERROR(VLOOKUP(A156,Lists!$A:$N,4,0),0)</f>
        <v>0</v>
      </c>
      <c r="E156" s="141">
        <f>IF(ISERROR(B156*D156),0,B156*D156)</f>
        <v>0</v>
      </c>
      <c r="F156" s="238"/>
      <c r="G156" s="132"/>
      <c r="H156" s="140"/>
      <c r="I156" s="142"/>
      <c r="J156" s="112"/>
    </row>
    <row r="157" spans="1:10" ht="16.5" thickBot="1" x14ac:dyDescent="0.25">
      <c r="A157" s="163"/>
      <c r="B157" s="117"/>
      <c r="C157" s="168"/>
      <c r="D157" s="145" t="s">
        <v>30</v>
      </c>
      <c r="E157" s="146">
        <f>SUM(IF(ISNA(E149),0,E149),IF(ISNA(E150),0,E150),IF(ISNA(E151),0,E151))</f>
        <v>0</v>
      </c>
      <c r="F157" s="167">
        <f>IFERROR(E157/E159,0)</f>
        <v>0</v>
      </c>
      <c r="G157" s="147"/>
      <c r="H157" s="113"/>
      <c r="I157" s="164"/>
      <c r="J157" s="112"/>
    </row>
    <row r="158" spans="1:10" ht="16.5" thickBot="1" x14ac:dyDescent="0.25">
      <c r="A158" s="143"/>
      <c r="B158" s="118"/>
      <c r="C158" s="144"/>
      <c r="D158" s="153" t="s">
        <v>107</v>
      </c>
      <c r="E158" s="154">
        <f>SUM(E149:E156)</f>
        <v>0</v>
      </c>
      <c r="F158" s="167">
        <f>IFERROR(E158/E159,0)</f>
        <v>0</v>
      </c>
      <c r="G158" s="147"/>
      <c r="H158" s="282"/>
      <c r="I158" s="284" t="s">
        <v>361</v>
      </c>
      <c r="J158" s="284" t="s">
        <v>363</v>
      </c>
    </row>
    <row r="159" spans="1:10" ht="18.75" thickBot="1" x14ac:dyDescent="0.25">
      <c r="A159" s="165"/>
      <c r="B159" s="166"/>
      <c r="C159" s="152"/>
      <c r="D159" s="156" t="s">
        <v>108</v>
      </c>
      <c r="E159" s="216">
        <v>0</v>
      </c>
      <c r="F159" s="239"/>
      <c r="G159" s="147"/>
      <c r="H159" s="281" t="s">
        <v>362</v>
      </c>
      <c r="I159" s="286">
        <v>0.1273</v>
      </c>
      <c r="J159" s="154">
        <f>E158/I159</f>
        <v>0</v>
      </c>
    </row>
    <row r="160" spans="1:10" ht="18.75" thickBot="1" x14ac:dyDescent="0.25">
      <c r="A160" s="150"/>
      <c r="C160" s="152"/>
      <c r="D160" s="156" t="s">
        <v>43</v>
      </c>
      <c r="E160" s="157">
        <f>E159-E158</f>
        <v>0</v>
      </c>
      <c r="F160" s="236"/>
      <c r="H160" s="148"/>
      <c r="I160" s="149"/>
    </row>
    <row r="161" spans="1:9" ht="18.75" thickBot="1" x14ac:dyDescent="0.25">
      <c r="C161" s="152"/>
      <c r="D161" s="156" t="s">
        <v>181</v>
      </c>
      <c r="E161" s="247">
        <f>IFERROR(ROUNDUP(E159/I149,2),0)</f>
        <v>0</v>
      </c>
      <c r="F161" s="236"/>
    </row>
    <row r="162" spans="1:9" thickBot="1" x14ac:dyDescent="0.25">
      <c r="D162" s="169"/>
      <c r="E162" s="155"/>
      <c r="H162" s="170"/>
      <c r="I162" s="171"/>
    </row>
    <row r="163" spans="1:9" thickBot="1" x14ac:dyDescent="0.25">
      <c r="H163" s="170"/>
      <c r="I163" s="171"/>
    </row>
    <row r="164" spans="1:9" thickBot="1" x14ac:dyDescent="0.25">
      <c r="A164" s="294" t="s">
        <v>81</v>
      </c>
      <c r="B164" s="295"/>
      <c r="I164" s="171" t="str">
        <f>VLOOKUP(ROUND(AVERAGE(VLOOKUP(I135,Lists!E2:F5,2,0),VLOOKUP(I151,Lists!E2:F5,2,0),VLOOKUP(I119,Lists!E2:F5,2,0),VLOOKUP(I103,Lists!E2:F5,2,0),VLOOKUP(I87,Lists!E2:F5,2,0),VLOOKUP(I71,Lists!E2:F5,2,0),VLOOKUP(I55,Lists!E2:F5,2,0),VLOOKUP(I39,Lists!E2:F5,2,0),VLOOKUP(I23,Lists!E2:F5,2,0),VLOOKUP(I7,Lists!E2:F5,2,0)),0),Lists!F2:G5,2,0)</f>
        <v>Insufficient Data</v>
      </c>
    </row>
    <row r="165" spans="1:9" thickBot="1" x14ac:dyDescent="0.25">
      <c r="A165" s="296" t="s">
        <v>82</v>
      </c>
      <c r="B165" s="297"/>
    </row>
    <row r="166" spans="1:9" ht="15" x14ac:dyDescent="0.2"/>
  </sheetData>
  <sheetProtection password="A923" sheet="1" objects="1" scenarios="1"/>
  <mergeCells count="3">
    <mergeCell ref="A1:E1"/>
    <mergeCell ref="A164:B164"/>
    <mergeCell ref="A165:B165"/>
  </mergeCells>
  <dataValidations count="4">
    <dataValidation type="list" allowBlank="1" showInputMessage="1" showErrorMessage="1" sqref="I8 I24 I40 I56 I72 I88 I104 I120 I136 I152">
      <formula1>Type</formula1>
    </dataValidation>
    <dataValidation type="list" allowBlank="1" showInputMessage="1" showErrorMessage="1" sqref="I7 I23 I39 I135 I71 I151 I103 I119 I87 I55">
      <formula1>Complexity</formula1>
    </dataValidation>
    <dataValidation type="list" allowBlank="1" showInputMessage="1" showErrorMessage="1" sqref="I25 I41 I57 I73 I89 I105 I121 I137 I153 I9 I16:I17">
      <formula1>BaseSpirit</formula1>
    </dataValidation>
    <dataValidation type="list" allowBlank="1" showInputMessage="1" showErrorMessage="1" sqref="A133:A140 A5:A12 A21:A28 A37:A44 A53:A60 A69:A76 A85:A92 A101:A108 A117:A124 A149:A156">
      <formula1>Ingredients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S36"/>
  <sheetViews>
    <sheetView zoomScaleNormal="100" workbookViewId="0">
      <selection activeCell="A35" sqref="A35:C35"/>
    </sheetView>
  </sheetViews>
  <sheetFormatPr defaultColWidth="9.140625" defaultRowHeight="12.75" x14ac:dyDescent="0.2"/>
  <cols>
    <col min="1" max="1" width="17.5703125" style="72" customWidth="1"/>
    <col min="2" max="3" width="15.85546875" style="72" customWidth="1"/>
    <col min="4" max="4" width="14.140625" style="72" customWidth="1"/>
    <col min="5" max="5" width="10.85546875" style="89" customWidth="1"/>
    <col min="6" max="6" width="18.5703125" style="89" bestFit="1" customWidth="1"/>
    <col min="7" max="7" width="19.140625" style="173" bestFit="1" customWidth="1"/>
    <col min="8" max="8" width="4.7109375" style="72" customWidth="1"/>
    <col min="9" max="9" width="17.7109375" style="72" customWidth="1"/>
    <col min="10" max="12" width="15.85546875" style="72" customWidth="1"/>
    <col min="13" max="13" width="12.7109375" style="89" customWidth="1"/>
    <col min="14" max="14" width="18.5703125" style="89" bestFit="1" customWidth="1"/>
    <col min="15" max="15" width="19.140625" style="173" bestFit="1" customWidth="1"/>
    <col min="16" max="16" width="4.7109375" style="72" customWidth="1"/>
    <col min="17" max="17" width="19.140625" style="72" bestFit="1" customWidth="1"/>
    <col min="18" max="18" width="15.42578125" style="174" customWidth="1"/>
    <col min="19" max="16384" width="9.140625" style="72"/>
  </cols>
  <sheetData>
    <row r="1" spans="1:19" ht="27" x14ac:dyDescent="0.35">
      <c r="A1" s="306" t="s">
        <v>128</v>
      </c>
      <c r="B1" s="307"/>
      <c r="C1" s="307"/>
      <c r="D1" s="307"/>
      <c r="E1" s="307"/>
      <c r="F1" s="307"/>
      <c r="G1" s="308"/>
    </row>
    <row r="2" spans="1:19" ht="24" thickBot="1" x14ac:dyDescent="0.4">
      <c r="A2" s="175" t="s">
        <v>60</v>
      </c>
      <c r="B2" s="219"/>
      <c r="C2" s="219"/>
      <c r="D2" s="176"/>
      <c r="E2" s="177"/>
      <c r="F2" s="177"/>
      <c r="I2" s="178"/>
      <c r="J2" s="178"/>
    </row>
    <row r="3" spans="1:19" ht="16.5" thickBot="1" x14ac:dyDescent="0.3">
      <c r="H3" s="179"/>
      <c r="I3" s="180" t="s">
        <v>58</v>
      </c>
      <c r="J3" s="181"/>
      <c r="K3" s="73"/>
    </row>
    <row r="4" spans="1:19" ht="16.5" thickBot="1" x14ac:dyDescent="0.3">
      <c r="H4" s="179"/>
      <c r="I4" s="180" t="s">
        <v>59</v>
      </c>
      <c r="J4" s="181"/>
      <c r="K4" s="73"/>
    </row>
    <row r="5" spans="1:19" ht="13.5" thickBot="1" x14ac:dyDescent="0.25">
      <c r="A5" s="178"/>
      <c r="B5" s="178"/>
      <c r="C5" s="178"/>
      <c r="D5" s="178"/>
      <c r="E5" s="182"/>
      <c r="F5" s="182"/>
      <c r="G5" s="183"/>
      <c r="I5" s="184"/>
      <c r="J5" s="184"/>
      <c r="K5" s="178"/>
      <c r="L5" s="178"/>
      <c r="M5" s="182"/>
      <c r="N5" s="182"/>
      <c r="O5" s="183"/>
      <c r="Q5" s="178"/>
      <c r="R5" s="185"/>
    </row>
    <row r="6" spans="1:19" ht="18.75" thickBot="1" x14ac:dyDescent="0.25">
      <c r="A6" s="309" t="str">
        <f>'Menu 1'!A1</f>
        <v>SAMPLE COCKTAIL MENU [SPRING]</v>
      </c>
      <c r="B6" s="309"/>
      <c r="C6" s="309"/>
      <c r="D6" s="309"/>
      <c r="E6" s="309"/>
      <c r="F6" s="309"/>
      <c r="G6" s="309"/>
      <c r="H6" s="186"/>
      <c r="I6" s="309" t="str">
        <f>'Menu 2'!A1</f>
        <v>COCKTAIL MENU [SUMMER]</v>
      </c>
      <c r="J6" s="309"/>
      <c r="K6" s="309"/>
      <c r="L6" s="309"/>
      <c r="M6" s="309"/>
      <c r="N6" s="309"/>
      <c r="O6" s="309"/>
      <c r="P6" s="186"/>
      <c r="Q6" s="309" t="s">
        <v>56</v>
      </c>
      <c r="R6" s="309"/>
      <c r="S6" s="73"/>
    </row>
    <row r="7" spans="1:19" ht="15.75" thickBot="1" x14ac:dyDescent="0.25">
      <c r="A7" s="187" t="s">
        <v>57</v>
      </c>
      <c r="B7" s="188" t="s">
        <v>55</v>
      </c>
      <c r="C7" s="188" t="s">
        <v>61</v>
      </c>
      <c r="D7" s="188" t="s">
        <v>62</v>
      </c>
      <c r="E7" s="189" t="s">
        <v>53</v>
      </c>
      <c r="F7" s="189" t="s">
        <v>182</v>
      </c>
      <c r="G7" s="190" t="s">
        <v>199</v>
      </c>
      <c r="H7" s="186"/>
      <c r="I7" s="187" t="s">
        <v>57</v>
      </c>
      <c r="J7" s="188" t="s">
        <v>55</v>
      </c>
      <c r="K7" s="188" t="s">
        <v>61</v>
      </c>
      <c r="L7" s="188" t="s">
        <v>62</v>
      </c>
      <c r="M7" s="189" t="s">
        <v>53</v>
      </c>
      <c r="N7" s="189" t="s">
        <v>182</v>
      </c>
      <c r="O7" s="190" t="s">
        <v>199</v>
      </c>
      <c r="P7" s="186"/>
      <c r="Q7" s="191" t="s">
        <v>109</v>
      </c>
      <c r="R7" s="253">
        <v>60</v>
      </c>
      <c r="S7" s="73"/>
    </row>
    <row r="8" spans="1:19" ht="15.75" customHeight="1" thickBot="1" x14ac:dyDescent="0.25">
      <c r="A8" s="192" t="str">
        <f>'Menu 1'!$A$3</f>
        <v>Long Island Iced Tea</v>
      </c>
      <c r="B8" s="193" t="str">
        <f>'Menu 1'!$I$7</f>
        <v>Basic</v>
      </c>
      <c r="C8" s="193" t="str">
        <f>'Menu 1'!$I$8</f>
        <v>Build</v>
      </c>
      <c r="D8" s="193" t="str">
        <f>'Menu 1'!$I$9</f>
        <v>Vodka</v>
      </c>
      <c r="E8" s="240">
        <f>'Menu 1'!$I$5</f>
        <v>75</v>
      </c>
      <c r="F8" s="248">
        <f>'Menu 1'!E17</f>
        <v>0.2</v>
      </c>
      <c r="G8" s="194">
        <f>'Menu 1'!$F$14</f>
        <v>0.20000805654471479</v>
      </c>
      <c r="H8" s="186"/>
      <c r="I8" s="192" t="str">
        <f>'Menu 2'!$A$3</f>
        <v>Long Island Iced Tea</v>
      </c>
      <c r="J8" s="193" t="str">
        <f>'Menu 2'!$I$7</f>
        <v>Basic</v>
      </c>
      <c r="K8" s="193" t="str">
        <f>'Menu 2'!$I$8</f>
        <v>Build</v>
      </c>
      <c r="L8" s="193" t="str">
        <f>'Menu 2'!$I$9</f>
        <v>Vodka</v>
      </c>
      <c r="M8" s="240">
        <f>'Menu 2'!$I$5</f>
        <v>45</v>
      </c>
      <c r="N8" s="248">
        <f>'Menu 2'!E17</f>
        <v>0.27</v>
      </c>
      <c r="O8" s="194">
        <f>'Menu 2'!$F$14</f>
        <v>0.12731116424005681</v>
      </c>
      <c r="P8" s="186"/>
      <c r="Q8" s="191" t="s">
        <v>182</v>
      </c>
      <c r="R8" s="252">
        <f>'Revenue Per Second'!B7</f>
        <v>0.27</v>
      </c>
      <c r="S8" s="73"/>
    </row>
    <row r="9" spans="1:19" ht="15.75" customHeight="1" thickBot="1" x14ac:dyDescent="0.25">
      <c r="A9" s="195" t="str">
        <f>'Menu 1'!$A$19</f>
        <v>Moscow Mule</v>
      </c>
      <c r="B9" s="196" t="str">
        <f>'Menu 1'!$I$23</f>
        <v>Basic</v>
      </c>
      <c r="C9" s="196" t="str">
        <f>'Menu 1'!$I$24</f>
        <v>Build</v>
      </c>
      <c r="D9" s="196" t="str">
        <f>'Menu 1'!$I$25</f>
        <v>Vodka</v>
      </c>
      <c r="E9" s="241">
        <f>'Menu 1'!$I$21</f>
        <v>45</v>
      </c>
      <c r="F9" s="249">
        <f>'Menu 1'!E33</f>
        <v>0.27</v>
      </c>
      <c r="G9" s="197">
        <f>'Menu 1'!$F$30</f>
        <v>0.23950980598958335</v>
      </c>
      <c r="H9" s="186"/>
      <c r="I9" s="195" t="str">
        <f>'Menu 2'!$A$19</f>
        <v>Cocktail 2</v>
      </c>
      <c r="J9" s="196" t="str">
        <f>'Menu 2'!$I$23</f>
        <v>Select</v>
      </c>
      <c r="K9" s="196" t="str">
        <f>'Menu 2'!$I$24</f>
        <v>Select</v>
      </c>
      <c r="L9" s="196" t="str">
        <f>'Menu 2'!$I$25</f>
        <v>Select</v>
      </c>
      <c r="M9" s="241">
        <f>'Menu 2'!$I$21</f>
        <v>0</v>
      </c>
      <c r="N9" s="249">
        <f>'Menu 2'!E33</f>
        <v>0</v>
      </c>
      <c r="O9" s="197">
        <f>'Menu 2'!$F$30</f>
        <v>0</v>
      </c>
      <c r="P9" s="186"/>
      <c r="Q9" s="191" t="s">
        <v>199</v>
      </c>
      <c r="R9" s="254">
        <v>0.22</v>
      </c>
      <c r="S9" s="73"/>
    </row>
    <row r="10" spans="1:19" ht="15.75" customHeight="1" thickBot="1" x14ac:dyDescent="0.25">
      <c r="A10" s="195" t="str">
        <f>'Menu 1'!$A$35</f>
        <v>Negroni</v>
      </c>
      <c r="B10" s="196" t="str">
        <f>'Menu 1'!$I$39</f>
        <v>Basic</v>
      </c>
      <c r="C10" s="196" t="str">
        <f>'Menu 1'!$I$40</f>
        <v>stirred</v>
      </c>
      <c r="D10" s="196" t="str">
        <f>'Menu 1'!$I$41</f>
        <v>Gin</v>
      </c>
      <c r="E10" s="241">
        <f>'Menu 1'!$I$37</f>
        <v>60</v>
      </c>
      <c r="F10" s="249">
        <f>'Menu 1'!E49</f>
        <v>0.2</v>
      </c>
      <c r="G10" s="197">
        <f>'Menu 1'!$F$46</f>
        <v>0.24056434042968752</v>
      </c>
      <c r="H10" s="186"/>
      <c r="I10" s="195" t="str">
        <f>'Menu 2'!$A$35</f>
        <v>Cocktail 3</v>
      </c>
      <c r="J10" s="196" t="str">
        <f>'Menu 2'!$I$39</f>
        <v>Select</v>
      </c>
      <c r="K10" s="196" t="str">
        <f>'Menu 2'!$I$40</f>
        <v>Select</v>
      </c>
      <c r="L10" s="196" t="str">
        <f>'Menu 2'!$I$41</f>
        <v>Select</v>
      </c>
      <c r="M10" s="241">
        <f>'Menu 2'!$I$37</f>
        <v>0</v>
      </c>
      <c r="N10" s="249">
        <f>'Menu 2'!E49</f>
        <v>0</v>
      </c>
      <c r="O10" s="197">
        <f>'Menu 2'!$F$46</f>
        <v>0</v>
      </c>
      <c r="P10" s="186"/>
      <c r="Q10" s="191" t="s">
        <v>55</v>
      </c>
      <c r="R10" s="255" t="s">
        <v>47</v>
      </c>
      <c r="S10" s="73"/>
    </row>
    <row r="11" spans="1:19" ht="15.75" customHeight="1" x14ac:dyDescent="0.2">
      <c r="A11" s="195" t="str">
        <f>'Menu 1'!$A$51</f>
        <v>Ramos gin Fizz</v>
      </c>
      <c r="B11" s="196" t="str">
        <f>'Menu 1'!$I$55</f>
        <v>Advanced</v>
      </c>
      <c r="C11" s="196" t="str">
        <f>'Menu 1'!$I$56</f>
        <v>Shaken</v>
      </c>
      <c r="D11" s="196" t="str">
        <f>'Menu 1'!$I$57</f>
        <v>Gin</v>
      </c>
      <c r="E11" s="241">
        <f>'Menu 1'!$I$53</f>
        <v>180</v>
      </c>
      <c r="F11" s="249">
        <f>'Menu 1'!E65</f>
        <v>6.9999999999999993E-2</v>
      </c>
      <c r="G11" s="197">
        <f>'Menu 1'!$F$62</f>
        <v>0.18746384954427084</v>
      </c>
      <c r="H11" s="186"/>
      <c r="I11" s="195" t="str">
        <f>'Menu 2'!$A$51</f>
        <v>Cocktail 4</v>
      </c>
      <c r="J11" s="196" t="str">
        <f>'Menu 2'!$I$55</f>
        <v>Select</v>
      </c>
      <c r="K11" s="196" t="str">
        <f>'Menu 2'!$I$56</f>
        <v>Select</v>
      </c>
      <c r="L11" s="196" t="str">
        <f>'Menu 2'!$I$57</f>
        <v>Select</v>
      </c>
      <c r="M11" s="241">
        <f>'Menu 2'!$I$53</f>
        <v>0</v>
      </c>
      <c r="N11" s="249">
        <f>'Menu 2'!E65</f>
        <v>0</v>
      </c>
      <c r="O11" s="197">
        <f>'Menu 2'!$F$62</f>
        <v>0</v>
      </c>
      <c r="P11" s="73"/>
      <c r="R11" s="234">
        <f>VLOOKUP(R10,Lists!E2:F5,2,0)</f>
        <v>1</v>
      </c>
    </row>
    <row r="12" spans="1:19" ht="15.75" customHeight="1" x14ac:dyDescent="0.2">
      <c r="A12" s="195" t="str">
        <f>'Menu 1'!$A$67</f>
        <v>Old Fashioned</v>
      </c>
      <c r="B12" s="196" t="str">
        <f>'Menu 1'!$I$71</f>
        <v>Intermediate</v>
      </c>
      <c r="C12" s="196" t="str">
        <f>'Menu 1'!$I$72</f>
        <v>stirred</v>
      </c>
      <c r="D12" s="196" t="str">
        <f>'Menu 1'!$I$73</f>
        <v>Bourbon</v>
      </c>
      <c r="E12" s="241">
        <f>'Menu 1'!$I$69</f>
        <v>60</v>
      </c>
      <c r="F12" s="249">
        <f>'Menu 1'!E81</f>
        <v>0.2</v>
      </c>
      <c r="G12" s="197">
        <f>'Menu 1'!$F$78</f>
        <v>0.15800490338541665</v>
      </c>
      <c r="H12" s="186"/>
      <c r="I12" s="195" t="str">
        <f>'Menu 2'!$A$67</f>
        <v>Cocktail 5</v>
      </c>
      <c r="J12" s="196" t="str">
        <f>'Menu 2'!$I$71</f>
        <v>Select</v>
      </c>
      <c r="K12" s="196" t="str">
        <f>'Menu 2'!$I$72</f>
        <v>Select</v>
      </c>
      <c r="L12" s="196" t="str">
        <f>'Menu 2'!$I$73</f>
        <v>Select</v>
      </c>
      <c r="M12" s="241">
        <f>'Menu 2'!$I$69</f>
        <v>0</v>
      </c>
      <c r="N12" s="249">
        <f>'Menu 2'!E81</f>
        <v>0</v>
      </c>
      <c r="O12" s="197">
        <f>'Menu 2'!$F$78</f>
        <v>0</v>
      </c>
      <c r="P12" s="73"/>
      <c r="Q12" s="198"/>
      <c r="R12" s="198"/>
    </row>
    <row r="13" spans="1:19" ht="15.75" customHeight="1" x14ac:dyDescent="0.2">
      <c r="A13" s="195" t="str">
        <f>'Menu 1'!$A$83</f>
        <v>Gin Basil Smash</v>
      </c>
      <c r="B13" s="196" t="str">
        <f>'Menu 1'!$I$87</f>
        <v>Basic</v>
      </c>
      <c r="C13" s="196" t="str">
        <f>'Menu 1'!$I$88</f>
        <v>Shaken</v>
      </c>
      <c r="D13" s="196" t="str">
        <f>'Menu 1'!$I$89</f>
        <v>Gin</v>
      </c>
      <c r="E13" s="241">
        <f>'Menu 1'!$I$85</f>
        <v>45</v>
      </c>
      <c r="F13" s="249">
        <f>'Menu 1'!E97</f>
        <v>0.27</v>
      </c>
      <c r="G13" s="197">
        <f>'Menu 1'!$F$94</f>
        <v>0.16643995247395832</v>
      </c>
      <c r="H13" s="186"/>
      <c r="I13" s="195" t="str">
        <f>'Menu 2'!$A$83</f>
        <v>Cocktail 6</v>
      </c>
      <c r="J13" s="196" t="str">
        <f>'Menu 2'!$I$87</f>
        <v>Select</v>
      </c>
      <c r="K13" s="196" t="str">
        <f>'Menu 2'!$I$88</f>
        <v>Select</v>
      </c>
      <c r="L13" s="196" t="str">
        <f>'Menu 2'!$I$89</f>
        <v>Select</v>
      </c>
      <c r="M13" s="241">
        <f>'Menu 2'!$I$85</f>
        <v>0</v>
      </c>
      <c r="N13" s="249">
        <f>'Menu 2'!E97</f>
        <v>0</v>
      </c>
      <c r="O13" s="197">
        <f>'Menu 2'!$F$94</f>
        <v>0</v>
      </c>
      <c r="P13" s="73"/>
      <c r="Q13" s="199"/>
    </row>
    <row r="14" spans="1:19" ht="15.75" customHeight="1" x14ac:dyDescent="0.2">
      <c r="A14" s="195" t="str">
        <f>'Menu 1'!$A$99</f>
        <v>Cocktail 7</v>
      </c>
      <c r="B14" s="196" t="str">
        <f>'Menu 1'!$I$103</f>
        <v>Select</v>
      </c>
      <c r="C14" s="196" t="str">
        <f>'Menu 1'!$I$104</f>
        <v>Select</v>
      </c>
      <c r="D14" s="196" t="str">
        <f>'Menu 1'!$I$105</f>
        <v>Select</v>
      </c>
      <c r="E14" s="241">
        <f>'Menu 1'!$I$101</f>
        <v>0</v>
      </c>
      <c r="F14" s="249">
        <f>'Menu 1'!E113</f>
        <v>0</v>
      </c>
      <c r="G14" s="197">
        <f>'Menu 1'!$F$110</f>
        <v>0</v>
      </c>
      <c r="H14" s="186"/>
      <c r="I14" s="195" t="str">
        <f>'Menu 2'!$A$99</f>
        <v>Cocktail 7</v>
      </c>
      <c r="J14" s="196" t="str">
        <f>'Menu 2'!$I$103</f>
        <v>Select</v>
      </c>
      <c r="K14" s="196" t="str">
        <f>'Menu 2'!$I$104</f>
        <v>Select</v>
      </c>
      <c r="L14" s="196" t="str">
        <f>'Menu 2'!$I$105</f>
        <v>Select</v>
      </c>
      <c r="M14" s="241">
        <f>'Menu 2'!$I$101</f>
        <v>0</v>
      </c>
      <c r="N14" s="249">
        <f>'Menu 2'!E113</f>
        <v>0</v>
      </c>
      <c r="O14" s="197">
        <f>'Menu 2'!$F$110</f>
        <v>0</v>
      </c>
      <c r="P14" s="73"/>
      <c r="Q14" s="199"/>
      <c r="R14" s="199"/>
    </row>
    <row r="15" spans="1:19" ht="15.75" customHeight="1" x14ac:dyDescent="0.2">
      <c r="A15" s="195" t="str">
        <f>'Menu 1'!$A$115</f>
        <v>Cocktail 8</v>
      </c>
      <c r="B15" s="196" t="str">
        <f>'Menu 1'!$I$119</f>
        <v>Select</v>
      </c>
      <c r="C15" s="196" t="str">
        <f>'Menu 1'!$I$120</f>
        <v>Select</v>
      </c>
      <c r="D15" s="196" t="str">
        <f>'Menu 1'!$I$121</f>
        <v>Select</v>
      </c>
      <c r="E15" s="241">
        <f>'Menu 1'!$I$117</f>
        <v>0</v>
      </c>
      <c r="F15" s="249">
        <f>'Menu 1'!E129</f>
        <v>0</v>
      </c>
      <c r="G15" s="197">
        <f>'Menu 1'!$F$126</f>
        <v>0</v>
      </c>
      <c r="H15" s="186"/>
      <c r="I15" s="195" t="str">
        <f>'Menu 2'!$A$115</f>
        <v>Cocktail 8</v>
      </c>
      <c r="J15" s="196" t="str">
        <f>'Menu 2'!$I$119</f>
        <v>Select</v>
      </c>
      <c r="K15" s="196" t="str">
        <f>'Menu 2'!$I$120</f>
        <v>Select</v>
      </c>
      <c r="L15" s="196" t="str">
        <f>'Menu 2'!$I$121</f>
        <v>Select</v>
      </c>
      <c r="M15" s="241">
        <f>'Menu 2'!$I$117</f>
        <v>0</v>
      </c>
      <c r="N15" s="249">
        <f>'Menu 2'!E129</f>
        <v>0</v>
      </c>
      <c r="O15" s="197">
        <f>'Menu 2'!$F$126</f>
        <v>0</v>
      </c>
      <c r="P15" s="73"/>
      <c r="Q15" s="199"/>
      <c r="R15" s="199"/>
    </row>
    <row r="16" spans="1:19" ht="15.75" customHeight="1" x14ac:dyDescent="0.2">
      <c r="A16" s="195" t="str">
        <f>'Menu 1'!$A$131</f>
        <v>Cocktail 9</v>
      </c>
      <c r="B16" s="196" t="str">
        <f>'Menu 1'!$I$135</f>
        <v>Select</v>
      </c>
      <c r="C16" s="196" t="str">
        <f>'Menu 1'!$I$136</f>
        <v>Select</v>
      </c>
      <c r="D16" s="196" t="str">
        <f>'Menu 1'!$I$137</f>
        <v>Select</v>
      </c>
      <c r="E16" s="241">
        <f>'Menu 1'!$I$133</f>
        <v>0</v>
      </c>
      <c r="F16" s="249">
        <f>'Menu 1'!E145</f>
        <v>0</v>
      </c>
      <c r="G16" s="197">
        <f>'Menu 1'!$F$142</f>
        <v>0</v>
      </c>
      <c r="H16" s="186"/>
      <c r="I16" s="195" t="str">
        <f>'Menu 2'!$A$131</f>
        <v>Cocktail 9</v>
      </c>
      <c r="J16" s="196" t="str">
        <f>'Menu 2'!$I$135</f>
        <v>Select</v>
      </c>
      <c r="K16" s="196" t="str">
        <f>'Menu 2'!$I$136</f>
        <v>Select</v>
      </c>
      <c r="L16" s="196" t="str">
        <f>'Menu 2'!$I$137</f>
        <v>Select</v>
      </c>
      <c r="M16" s="241">
        <f>'Menu 2'!$I$133</f>
        <v>0</v>
      </c>
      <c r="N16" s="249">
        <f>'Menu 2'!E145</f>
        <v>0</v>
      </c>
      <c r="O16" s="197">
        <f>'Menu 2'!$F$142</f>
        <v>0</v>
      </c>
      <c r="P16" s="73"/>
      <c r="Q16" s="199"/>
      <c r="R16" s="199"/>
    </row>
    <row r="17" spans="1:18" ht="15.75" customHeight="1" x14ac:dyDescent="0.2">
      <c r="A17" s="195" t="str">
        <f>'Menu 1'!$A$147</f>
        <v>Cocktail 10</v>
      </c>
      <c r="B17" s="196" t="str">
        <f>'Menu 1'!$I$151</f>
        <v>Select</v>
      </c>
      <c r="C17" s="196" t="str">
        <f>'Menu 1'!$I$152</f>
        <v>Select</v>
      </c>
      <c r="D17" s="196" t="str">
        <f>'Menu 1'!$I$153</f>
        <v>Select</v>
      </c>
      <c r="E17" s="241">
        <f>'Menu 1'!$I$149</f>
        <v>0</v>
      </c>
      <c r="F17" s="249">
        <f>'Menu 1'!E161</f>
        <v>0</v>
      </c>
      <c r="G17" s="197">
        <f>'Menu 1'!$F$158</f>
        <v>0</v>
      </c>
      <c r="H17" s="186"/>
      <c r="I17" s="195" t="str">
        <f>'Menu 2'!$A$147</f>
        <v>Cocktail 10</v>
      </c>
      <c r="J17" s="196" t="str">
        <f>'Menu 2'!$I$151</f>
        <v>Select</v>
      </c>
      <c r="K17" s="196" t="str">
        <f>'Menu 2'!$I$152</f>
        <v>Select</v>
      </c>
      <c r="L17" s="196" t="str">
        <f>'Menu 2'!$I$153</f>
        <v>Select</v>
      </c>
      <c r="M17" s="241">
        <f>'Menu 2'!$I$149</f>
        <v>0</v>
      </c>
      <c r="N17" s="249">
        <f>'Menu 2'!E161</f>
        <v>0</v>
      </c>
      <c r="O17" s="197">
        <f>'Menu 2'!$F$158</f>
        <v>0</v>
      </c>
      <c r="P17" s="73"/>
      <c r="Q17" s="199"/>
      <c r="R17" s="199"/>
    </row>
    <row r="18" spans="1:18" ht="15.75" customHeight="1" thickBot="1" x14ac:dyDescent="0.25">
      <c r="A18" s="200" t="s">
        <v>54</v>
      </c>
      <c r="B18" s="202"/>
      <c r="C18" s="201"/>
      <c r="D18" s="201"/>
      <c r="E18" s="242">
        <f>SUM(E8:E17)/COUNTIF(E8:E17,"&gt;0")</f>
        <v>77.5</v>
      </c>
      <c r="F18" s="250">
        <f>IFERROR(SUM(F8:F17)/COUNTIF(F8:F17,"&gt;0"),0)</f>
        <v>0.20166666666666666</v>
      </c>
      <c r="G18" s="235">
        <f>IFERROR(('Menu 1'!$E$14+'Menu 1'!$E$30+'Menu 1'!$E$46+'Menu 1'!$E$62+'Menu 1'!$E$78+'Menu 1'!$E$94+'Menu 1'!$E$110+'Menu 1'!$E$126+'Menu 1'!$E$142+'Menu 1'!$E$158)/('Menu 1'!$E$15+'Menu 1'!$E$31+'Menu 1'!$E$47+'Menu 1'!$E$63+'Menu 1'!$E$79+'Menu 1'!$E$95+'Menu 1'!$E$111+'Menu 1'!$E$127+'Menu 1'!$E$143+'Menu 1'!$E$159),0)</f>
        <v>0.19870916924208334</v>
      </c>
      <c r="H18" s="186"/>
      <c r="I18" s="200" t="s">
        <v>54</v>
      </c>
      <c r="J18" s="202"/>
      <c r="K18" s="201"/>
      <c r="L18" s="201"/>
      <c r="M18" s="242">
        <f>IFERROR(SUM(M8:M17)/COUNTIF(M8:M17,"&gt;0"),0)</f>
        <v>45</v>
      </c>
      <c r="N18" s="250">
        <f>IFERROR(SUM(N8:N17)/COUNTIF(N8:N17,"&gt;0"),0)</f>
        <v>0.27</v>
      </c>
      <c r="O18" s="235">
        <f>IFERROR(('Menu 2'!$E$14+'Menu 2'!$E$30+'Menu 2'!$E$46+'Menu 2'!$E$62+'Menu 2'!$E$78+'Menu 2'!$E$94+'Menu 2'!$E$110+'Menu 2'!$E$126+'Menu 2'!$E$142+'Menu 2'!$E$158)/('Menu 2'!$E$15+'Menu 2'!$E$31+'Menu 2'!$E$47+'Menu 2'!$E$63+'Menu 2'!$E$79+'Menu 2'!$E$95+'Menu 2'!$E$111+'Menu 2'!$E$127+'Menu 2'!$E$143+'Menu 2'!$E$159),0)</f>
        <v>0.12731116424005681</v>
      </c>
      <c r="P18" s="73"/>
      <c r="Q18" s="199"/>
      <c r="R18" s="199"/>
    </row>
    <row r="19" spans="1:18" ht="15.75" thickBot="1" x14ac:dyDescent="0.25">
      <c r="A19" s="203"/>
      <c r="B19" s="203"/>
      <c r="C19" s="203"/>
      <c r="D19" s="203"/>
      <c r="E19" s="204"/>
      <c r="F19" s="204"/>
      <c r="G19" s="205"/>
      <c r="I19" s="184"/>
      <c r="J19" s="184"/>
      <c r="K19" s="184"/>
      <c r="L19" s="184"/>
      <c r="M19" s="206"/>
      <c r="N19" s="206"/>
      <c r="O19" s="207"/>
      <c r="Q19" s="199"/>
      <c r="R19" s="199"/>
    </row>
    <row r="20" spans="1:18" ht="18.75" thickBot="1" x14ac:dyDescent="0.25">
      <c r="A20" s="309" t="str">
        <f>'Menu 3'!A1</f>
        <v>COCKTAIL MENU [FALL]</v>
      </c>
      <c r="B20" s="309"/>
      <c r="C20" s="309"/>
      <c r="D20" s="309"/>
      <c r="E20" s="309"/>
      <c r="F20" s="309"/>
      <c r="G20" s="309"/>
      <c r="H20" s="186"/>
      <c r="I20" s="309" t="str">
        <f>'Menu 4'!A1</f>
        <v>COCKTAIL MENU [WINTER]</v>
      </c>
      <c r="J20" s="309"/>
      <c r="K20" s="309"/>
      <c r="L20" s="309"/>
      <c r="M20" s="309"/>
      <c r="N20" s="309"/>
      <c r="O20" s="309"/>
      <c r="P20" s="73"/>
    </row>
    <row r="21" spans="1:18" ht="15.75" thickBot="1" x14ac:dyDescent="0.25">
      <c r="A21" s="187" t="s">
        <v>57</v>
      </c>
      <c r="B21" s="188" t="s">
        <v>55</v>
      </c>
      <c r="C21" s="188" t="s">
        <v>61</v>
      </c>
      <c r="D21" s="188" t="s">
        <v>62</v>
      </c>
      <c r="E21" s="189" t="s">
        <v>53</v>
      </c>
      <c r="F21" s="189" t="s">
        <v>182</v>
      </c>
      <c r="G21" s="190" t="s">
        <v>199</v>
      </c>
      <c r="H21" s="186"/>
      <c r="I21" s="187" t="s">
        <v>57</v>
      </c>
      <c r="J21" s="188" t="s">
        <v>55</v>
      </c>
      <c r="K21" s="188" t="s">
        <v>61</v>
      </c>
      <c r="L21" s="188" t="s">
        <v>62</v>
      </c>
      <c r="M21" s="189" t="s">
        <v>53</v>
      </c>
      <c r="N21" s="189" t="s">
        <v>182</v>
      </c>
      <c r="O21" s="190" t="s">
        <v>199</v>
      </c>
      <c r="P21" s="73"/>
    </row>
    <row r="22" spans="1:18" ht="15.75" customHeight="1" x14ac:dyDescent="0.2">
      <c r="A22" s="192" t="str">
        <f>'Menu 3'!$A$3</f>
        <v>Cocktail 1</v>
      </c>
      <c r="B22" s="193" t="str">
        <f>'Menu 3'!$I$7</f>
        <v>Select</v>
      </c>
      <c r="C22" s="193" t="str">
        <f>'Menu 3'!$I$8</f>
        <v>Select</v>
      </c>
      <c r="D22" s="193" t="str">
        <f>'Menu 3'!$I$9</f>
        <v>Select</v>
      </c>
      <c r="E22" s="240">
        <f>'Menu 3'!$I$5</f>
        <v>0</v>
      </c>
      <c r="F22" s="248">
        <f>'Menu 3'!E17</f>
        <v>0</v>
      </c>
      <c r="G22" s="194">
        <f>'Menu 3'!$F$14</f>
        <v>0</v>
      </c>
      <c r="H22" s="186"/>
      <c r="I22" s="192" t="str">
        <f>'Menu 4'!$A$3</f>
        <v>Cocktail 1</v>
      </c>
      <c r="J22" s="193" t="str">
        <f>'Menu 4'!$I$7</f>
        <v>Select</v>
      </c>
      <c r="K22" s="193" t="str">
        <f>'Menu 4'!$I$8</f>
        <v>Select</v>
      </c>
      <c r="L22" s="193" t="str">
        <f>'Menu 4'!$I$9</f>
        <v>Select</v>
      </c>
      <c r="M22" s="240">
        <f>'Menu 4'!$I$5</f>
        <v>0</v>
      </c>
      <c r="N22" s="248">
        <f>'Menu 4'!E17</f>
        <v>0</v>
      </c>
      <c r="O22" s="194">
        <f>'Menu 4'!$F$14</f>
        <v>0</v>
      </c>
      <c r="P22" s="73"/>
    </row>
    <row r="23" spans="1:18" ht="15.75" customHeight="1" x14ac:dyDescent="0.2">
      <c r="A23" s="195" t="str">
        <f>'Menu 3'!$A$19</f>
        <v>Cocktail 2</v>
      </c>
      <c r="B23" s="196" t="str">
        <f>'Menu 3'!$I$23</f>
        <v>Select</v>
      </c>
      <c r="C23" s="196" t="str">
        <f>'Menu 3'!$I$24</f>
        <v>Select</v>
      </c>
      <c r="D23" s="196" t="str">
        <f>'Menu 3'!$I$25</f>
        <v>Select</v>
      </c>
      <c r="E23" s="241">
        <f>'Menu 3'!$I$21</f>
        <v>0</v>
      </c>
      <c r="F23" s="249">
        <f>'Menu 3'!E33</f>
        <v>0</v>
      </c>
      <c r="G23" s="197">
        <f>'Menu 3'!$F$30</f>
        <v>0</v>
      </c>
      <c r="H23" s="186"/>
      <c r="I23" s="195" t="str">
        <f>'Menu 4'!$A$19</f>
        <v>Cocktail 2</v>
      </c>
      <c r="J23" s="196" t="str">
        <f>'Menu 4'!$I$23</f>
        <v>Select</v>
      </c>
      <c r="K23" s="196" t="str">
        <f>'Menu 4'!$I$24</f>
        <v>Select</v>
      </c>
      <c r="L23" s="196" t="str">
        <f>'Menu 4'!$I$25</f>
        <v>Select</v>
      </c>
      <c r="M23" s="241">
        <f>'Menu 4'!$I$21</f>
        <v>0</v>
      </c>
      <c r="N23" s="249">
        <f>'Menu 4'!E33</f>
        <v>0</v>
      </c>
      <c r="O23" s="197">
        <f>'Menu 4'!$F$30</f>
        <v>0</v>
      </c>
      <c r="P23" s="73"/>
    </row>
    <row r="24" spans="1:18" ht="15.75" customHeight="1" x14ac:dyDescent="0.2">
      <c r="A24" s="195" t="str">
        <f>'Menu 3'!$A$35</f>
        <v>Cocktail 3</v>
      </c>
      <c r="B24" s="196" t="str">
        <f>'Menu 3'!$I$39</f>
        <v>Select</v>
      </c>
      <c r="C24" s="196" t="str">
        <f>'Menu 3'!$I$40</f>
        <v>Select</v>
      </c>
      <c r="D24" s="196" t="str">
        <f>'Menu 3'!$I$41</f>
        <v>Select</v>
      </c>
      <c r="E24" s="241">
        <f>'Menu 3'!$I$37</f>
        <v>0</v>
      </c>
      <c r="F24" s="249">
        <f>'Menu 3'!E49</f>
        <v>0</v>
      </c>
      <c r="G24" s="197">
        <f>'Menu 3'!$F$46</f>
        <v>0</v>
      </c>
      <c r="H24" s="186"/>
      <c r="I24" s="195" t="str">
        <f>'Menu 4'!$A$35</f>
        <v>Cocktail 3</v>
      </c>
      <c r="J24" s="196" t="str">
        <f>'Menu 4'!$I$39</f>
        <v>Select</v>
      </c>
      <c r="K24" s="196" t="str">
        <f>'Menu 4'!$I$40</f>
        <v>Select</v>
      </c>
      <c r="L24" s="196" t="str">
        <f>'Menu 4'!$I$41</f>
        <v>Select</v>
      </c>
      <c r="M24" s="241">
        <f>'Menu 4'!$I$37</f>
        <v>0</v>
      </c>
      <c r="N24" s="249">
        <f>'Menu 4'!E49</f>
        <v>0</v>
      </c>
      <c r="O24" s="197">
        <f>'Menu 4'!$F$46</f>
        <v>0</v>
      </c>
      <c r="P24" s="73"/>
    </row>
    <row r="25" spans="1:18" ht="15.75" customHeight="1" x14ac:dyDescent="0.2">
      <c r="A25" s="195" t="str">
        <f>'Menu 3'!$A$51</f>
        <v>Cocktail 4</v>
      </c>
      <c r="B25" s="196" t="str">
        <f>'Menu 3'!$I$55</f>
        <v>Select</v>
      </c>
      <c r="C25" s="196" t="str">
        <f>'Menu 3'!$I$56</f>
        <v>Select</v>
      </c>
      <c r="D25" s="196" t="str">
        <f>'Menu 3'!$I$57</f>
        <v>Select</v>
      </c>
      <c r="E25" s="241">
        <f>'Menu 3'!$I$53</f>
        <v>0</v>
      </c>
      <c r="F25" s="249">
        <f>'Menu 3'!E65</f>
        <v>0</v>
      </c>
      <c r="G25" s="197">
        <f>'Menu 3'!$F$62</f>
        <v>0</v>
      </c>
      <c r="H25" s="186"/>
      <c r="I25" s="195" t="str">
        <f>'Menu 4'!$A$51</f>
        <v>Cocktail 4</v>
      </c>
      <c r="J25" s="196" t="str">
        <f>'Menu 4'!$I$55</f>
        <v>Select</v>
      </c>
      <c r="K25" s="196" t="str">
        <f>'Menu 4'!$I$56</f>
        <v>Select</v>
      </c>
      <c r="L25" s="196" t="str">
        <f>'Menu 4'!$I$57</f>
        <v>Select</v>
      </c>
      <c r="M25" s="241">
        <f>'Menu 4'!$I$53</f>
        <v>0</v>
      </c>
      <c r="N25" s="249">
        <f>'Menu 4'!E65</f>
        <v>0</v>
      </c>
      <c r="O25" s="197">
        <f>'Menu 4'!$F$62</f>
        <v>0</v>
      </c>
      <c r="P25" s="73"/>
    </row>
    <row r="26" spans="1:18" ht="15.75" customHeight="1" x14ac:dyDescent="0.2">
      <c r="A26" s="195" t="str">
        <f>'Menu 3'!$A$67</f>
        <v>Cocktail 5</v>
      </c>
      <c r="B26" s="196" t="str">
        <f>'Menu 3'!$I$71</f>
        <v>Select</v>
      </c>
      <c r="C26" s="196" t="str">
        <f>'Menu 3'!$I$72</f>
        <v>Select</v>
      </c>
      <c r="D26" s="196" t="str">
        <f>'Menu 3'!$I$73</f>
        <v>Select</v>
      </c>
      <c r="E26" s="241">
        <f>'Menu 3'!$I$69</f>
        <v>0</v>
      </c>
      <c r="F26" s="249">
        <f>'Menu 3'!E81</f>
        <v>0</v>
      </c>
      <c r="G26" s="197">
        <f>'Menu 3'!$F$78</f>
        <v>0</v>
      </c>
      <c r="H26" s="186"/>
      <c r="I26" s="195" t="str">
        <f>'Menu 4'!$A$67</f>
        <v>Cocktail 5</v>
      </c>
      <c r="J26" s="196" t="str">
        <f>'Menu 4'!$I$71</f>
        <v>Select</v>
      </c>
      <c r="K26" s="196" t="str">
        <f>'Menu 4'!$I$72</f>
        <v>Select</v>
      </c>
      <c r="L26" s="196" t="str">
        <f>'Menu 4'!$I$73</f>
        <v>Select</v>
      </c>
      <c r="M26" s="241">
        <f>'Menu 4'!$I$69</f>
        <v>0</v>
      </c>
      <c r="N26" s="249">
        <f>'Menu 4'!E81</f>
        <v>0</v>
      </c>
      <c r="O26" s="197">
        <f>'Menu 4'!$F$78</f>
        <v>0</v>
      </c>
      <c r="P26" s="73"/>
    </row>
    <row r="27" spans="1:18" ht="15.75" customHeight="1" x14ac:dyDescent="0.2">
      <c r="A27" s="195" t="str">
        <f>'Menu 3'!$A$83</f>
        <v>Cocktail 6</v>
      </c>
      <c r="B27" s="196" t="str">
        <f>'Menu 3'!$I$87</f>
        <v>Select</v>
      </c>
      <c r="C27" s="196" t="str">
        <f>'Menu 3'!$I$88</f>
        <v>Select</v>
      </c>
      <c r="D27" s="196" t="str">
        <f>'Menu 3'!$I$89</f>
        <v>Select</v>
      </c>
      <c r="E27" s="241">
        <f>'Menu 3'!$I$85</f>
        <v>0</v>
      </c>
      <c r="F27" s="249">
        <f>'Menu 3'!E97</f>
        <v>0</v>
      </c>
      <c r="G27" s="197">
        <f>'Menu 3'!$F$94</f>
        <v>0</v>
      </c>
      <c r="H27" s="186"/>
      <c r="I27" s="195" t="str">
        <f>'Menu 4'!$A$83</f>
        <v>Cocktail 6</v>
      </c>
      <c r="J27" s="196" t="str">
        <f>'Menu 4'!$I$87</f>
        <v>Select</v>
      </c>
      <c r="K27" s="196" t="str">
        <f>'Menu 4'!$I$88</f>
        <v>Select</v>
      </c>
      <c r="L27" s="196" t="str">
        <f>'Menu 4'!$I$89</f>
        <v>Select</v>
      </c>
      <c r="M27" s="241">
        <f>'Menu 4'!$I$85</f>
        <v>0</v>
      </c>
      <c r="N27" s="249">
        <f>'Menu 4'!E97</f>
        <v>0</v>
      </c>
      <c r="O27" s="197">
        <f>'Menu 4'!$F$94</f>
        <v>0</v>
      </c>
      <c r="P27" s="73"/>
    </row>
    <row r="28" spans="1:18" ht="15.75" customHeight="1" x14ac:dyDescent="0.2">
      <c r="A28" s="195" t="str">
        <f>'Menu 3'!$A$99</f>
        <v>Cocktail 7</v>
      </c>
      <c r="B28" s="196" t="str">
        <f>'Menu 3'!$I$103</f>
        <v>Select</v>
      </c>
      <c r="C28" s="196" t="str">
        <f>'Menu 3'!$I$104</f>
        <v>Select</v>
      </c>
      <c r="D28" s="196" t="str">
        <f>'Menu 3'!$I$105</f>
        <v>Select</v>
      </c>
      <c r="E28" s="241">
        <f>'Menu 3'!$I$101</f>
        <v>0</v>
      </c>
      <c r="F28" s="249">
        <f>'Menu 3'!E113</f>
        <v>0</v>
      </c>
      <c r="G28" s="197">
        <f>'Menu 3'!$F$110</f>
        <v>0</v>
      </c>
      <c r="H28" s="186"/>
      <c r="I28" s="195" t="str">
        <f>'Menu 4'!$A$99</f>
        <v>Cocktail 7</v>
      </c>
      <c r="J28" s="196" t="str">
        <f>'Menu 4'!$I$103</f>
        <v>Select</v>
      </c>
      <c r="K28" s="196" t="str">
        <f>'Menu 4'!$I$104</f>
        <v>Select</v>
      </c>
      <c r="L28" s="196" t="str">
        <f>'Menu 4'!$I$105</f>
        <v>Select</v>
      </c>
      <c r="M28" s="241">
        <f>'Menu 4'!$I$101</f>
        <v>0</v>
      </c>
      <c r="N28" s="249">
        <f>'Menu 4'!E113</f>
        <v>0</v>
      </c>
      <c r="O28" s="197">
        <f>'Menu 4'!$F$110</f>
        <v>0</v>
      </c>
      <c r="P28" s="73"/>
    </row>
    <row r="29" spans="1:18" ht="15.75" customHeight="1" x14ac:dyDescent="0.2">
      <c r="A29" s="195" t="str">
        <f>'Menu 3'!$A$115</f>
        <v>Cocktail 8</v>
      </c>
      <c r="B29" s="196" t="str">
        <f>'Menu 3'!$I$119</f>
        <v>Select</v>
      </c>
      <c r="C29" s="196" t="str">
        <f>'Menu 3'!$I$120</f>
        <v>Select</v>
      </c>
      <c r="D29" s="196" t="str">
        <f>'Menu 3'!$I$121</f>
        <v>Select</v>
      </c>
      <c r="E29" s="241">
        <f>'Menu 3'!$I$117</f>
        <v>0</v>
      </c>
      <c r="F29" s="249">
        <f>'Menu 3'!E129</f>
        <v>0</v>
      </c>
      <c r="G29" s="197">
        <f>'Menu 3'!$F$126</f>
        <v>0</v>
      </c>
      <c r="H29" s="186"/>
      <c r="I29" s="195" t="str">
        <f>'Menu 4'!$A$115</f>
        <v>Cocktail 8</v>
      </c>
      <c r="J29" s="196" t="str">
        <f>'Menu 4'!$I$119</f>
        <v>Select</v>
      </c>
      <c r="K29" s="196" t="str">
        <f>'Menu 4'!$I$120</f>
        <v>Select</v>
      </c>
      <c r="L29" s="196" t="str">
        <f>'Menu 4'!$I$121</f>
        <v>Select</v>
      </c>
      <c r="M29" s="241">
        <f>'Menu 4'!$I$117</f>
        <v>0</v>
      </c>
      <c r="N29" s="249">
        <f>'Menu 4'!E129</f>
        <v>0</v>
      </c>
      <c r="O29" s="197">
        <f>'Menu 4'!$F$126</f>
        <v>0</v>
      </c>
      <c r="P29" s="73"/>
    </row>
    <row r="30" spans="1:18" ht="15.75" customHeight="1" x14ac:dyDescent="0.2">
      <c r="A30" s="195" t="str">
        <f>'Menu 3'!$A$131</f>
        <v>Cocktail 9</v>
      </c>
      <c r="B30" s="196" t="str">
        <f>'Menu 3'!$I$135</f>
        <v>Select</v>
      </c>
      <c r="C30" s="196" t="str">
        <f>'Menu 3'!$I$136</f>
        <v>Select</v>
      </c>
      <c r="D30" s="196" t="str">
        <f>'Menu 3'!$I$137</f>
        <v>Select</v>
      </c>
      <c r="E30" s="241">
        <f>'Menu 3'!$I$133</f>
        <v>0</v>
      </c>
      <c r="F30" s="249">
        <f>'Menu 3'!E145</f>
        <v>0</v>
      </c>
      <c r="G30" s="197">
        <f>'Menu 3'!$F$142</f>
        <v>0</v>
      </c>
      <c r="H30" s="186"/>
      <c r="I30" s="195" t="str">
        <f>'Menu 4'!$A$131</f>
        <v>Cocktail 9</v>
      </c>
      <c r="J30" s="196" t="str">
        <f>'Menu 4'!$I$135</f>
        <v>Select</v>
      </c>
      <c r="K30" s="196" t="str">
        <f>'Menu 4'!$I$136</f>
        <v>Select</v>
      </c>
      <c r="L30" s="196" t="str">
        <f>'Menu 4'!$I$137</f>
        <v>Select</v>
      </c>
      <c r="M30" s="241">
        <f>'Menu 4'!$I$133</f>
        <v>0</v>
      </c>
      <c r="N30" s="249">
        <f>'Menu 4'!E145</f>
        <v>0</v>
      </c>
      <c r="O30" s="197">
        <f>'Menu 4'!$F$142</f>
        <v>0</v>
      </c>
      <c r="P30" s="73"/>
    </row>
    <row r="31" spans="1:18" ht="15.75" customHeight="1" x14ac:dyDescent="0.2">
      <c r="A31" s="195" t="str">
        <f>'Menu 3'!$A$147</f>
        <v>Cocktail 10</v>
      </c>
      <c r="B31" s="196" t="str">
        <f>'Menu 3'!$I$151</f>
        <v>Select</v>
      </c>
      <c r="C31" s="196" t="str">
        <f>'Menu 3'!$I$152</f>
        <v>Select</v>
      </c>
      <c r="D31" s="196" t="str">
        <f>'Menu 3'!$I$153</f>
        <v>Select</v>
      </c>
      <c r="E31" s="241">
        <f>'Menu 3'!$I$149</f>
        <v>0</v>
      </c>
      <c r="F31" s="249">
        <f>'Menu 3'!E161</f>
        <v>0</v>
      </c>
      <c r="G31" s="197">
        <f>'Menu 3'!$F$158</f>
        <v>0</v>
      </c>
      <c r="H31" s="186"/>
      <c r="I31" s="195" t="str">
        <f>'Menu 4'!$A$147</f>
        <v>Cocktail 10</v>
      </c>
      <c r="J31" s="196" t="str">
        <f>'Menu 4'!$I$151</f>
        <v>Select</v>
      </c>
      <c r="K31" s="196" t="str">
        <f>'Menu 4'!$I$152</f>
        <v>Select</v>
      </c>
      <c r="L31" s="196" t="str">
        <f>'Menu 4'!$I$153</f>
        <v>Select</v>
      </c>
      <c r="M31" s="241">
        <f>'Menu 4'!$I$149</f>
        <v>0</v>
      </c>
      <c r="N31" s="249">
        <f>'Menu 4'!E161</f>
        <v>0</v>
      </c>
      <c r="O31" s="197">
        <f>'Menu 4'!$F$158</f>
        <v>0</v>
      </c>
      <c r="P31" s="73"/>
    </row>
    <row r="32" spans="1:18" ht="15.75" customHeight="1" thickBot="1" x14ac:dyDescent="0.25">
      <c r="A32" s="200" t="s">
        <v>54</v>
      </c>
      <c r="B32" s="202"/>
      <c r="C32" s="201"/>
      <c r="D32" s="201"/>
      <c r="E32" s="242">
        <f>IFERROR(SUM(E22:E31)/COUNTIF(E22:E31,"&gt;0"),0)</f>
        <v>0</v>
      </c>
      <c r="F32" s="250">
        <f>IFERROR(SUM(F22:F31)/COUNTIF(F22:F31,"&gt;0"),0)</f>
        <v>0</v>
      </c>
      <c r="G32" s="235">
        <f>IFERROR(('Menu 3'!$E$14+'Menu 3'!$E$30+'Menu 3'!$E$46+'Menu 3'!$E$62+'Menu 3'!$E$78+'Menu 3'!$E$94+'Menu 3'!$E$110+'Menu 3'!$E$126+'Menu 3'!$E$142+'Menu 3'!$E$158)/('Menu 3'!$E$15+'Menu 3'!$E$31+'Menu 3'!$E$47+'Menu 3'!$E$63+'Menu 3'!$E$79+'Menu 3'!$E$95+'Menu 3'!$E$111+'Menu 3'!$E$127+'Menu 3'!$E$143+'Menu 3'!$E$159),0)</f>
        <v>0</v>
      </c>
      <c r="H32" s="186"/>
      <c r="I32" s="200" t="s">
        <v>54</v>
      </c>
      <c r="J32" s="202"/>
      <c r="K32" s="201"/>
      <c r="L32" s="201"/>
      <c r="M32" s="242">
        <f>IFERROR(SUM(M22:M31)/COUNTIF(M22:M31,"&gt;0"),0)</f>
        <v>0</v>
      </c>
      <c r="N32" s="250">
        <f>IFERROR(SUM(N22:N31)/COUNTIF(N22:N31,"&gt;0"),0)</f>
        <v>0</v>
      </c>
      <c r="O32" s="235">
        <f>IFERROR(('Menu 4'!$E$14+'Menu 4'!$E$30+'Menu 4'!$E$46+'Menu 4'!$E$62+'Menu 4'!$E$78+'Menu 4'!$E$94+'Menu 4'!$E$110+'Menu 4'!$E$126+'Menu 4'!$E$142+'Menu 4'!$E$158)/('Menu 4'!$E$15+'Menu 4'!$E$31+'Menu 4'!$E$47+'Menu 4'!$E$63+'Menu 4'!$E$79+'Menu 4'!$E$95+'Menu 4'!$E$111+'Menu 4'!$E$127+'Menu 4'!$E$143+'Menu 4'!$E$159),0)</f>
        <v>0</v>
      </c>
      <c r="P32" s="73"/>
    </row>
    <row r="33" spans="1:15" ht="13.5" thickBot="1" x14ac:dyDescent="0.25">
      <c r="A33" s="184"/>
      <c r="B33" s="184"/>
      <c r="C33" s="184"/>
      <c r="D33" s="85"/>
      <c r="E33" s="87"/>
      <c r="F33" s="251"/>
      <c r="G33" s="208"/>
      <c r="I33" s="85"/>
      <c r="J33" s="85"/>
      <c r="K33" s="85"/>
      <c r="L33" s="85"/>
      <c r="M33" s="87"/>
      <c r="N33" s="87"/>
      <c r="O33" s="208"/>
    </row>
    <row r="34" spans="1:15" ht="13.5" thickBot="1" x14ac:dyDescent="0.25">
      <c r="A34" s="294" t="s">
        <v>81</v>
      </c>
      <c r="B34" s="310"/>
      <c r="C34" s="295"/>
      <c r="D34" s="73"/>
    </row>
    <row r="35" spans="1:15" ht="13.5" thickBot="1" x14ac:dyDescent="0.25">
      <c r="A35" s="296" t="s">
        <v>82</v>
      </c>
      <c r="B35" s="311"/>
      <c r="C35" s="297"/>
      <c r="D35" s="73"/>
    </row>
    <row r="36" spans="1:15" x14ac:dyDescent="0.2">
      <c r="A36" s="209"/>
      <c r="B36" s="85"/>
      <c r="C36" s="85"/>
    </row>
  </sheetData>
  <sheetProtection password="A923" sheet="1" objects="1" scenarios="1"/>
  <mergeCells count="8">
    <mergeCell ref="A1:G1"/>
    <mergeCell ref="Q6:R6"/>
    <mergeCell ref="A34:C34"/>
    <mergeCell ref="A35:C35"/>
    <mergeCell ref="A6:G6"/>
    <mergeCell ref="I6:O6"/>
    <mergeCell ref="A20:G20"/>
    <mergeCell ref="I20:O20"/>
  </mergeCells>
  <conditionalFormatting sqref="G8:G17">
    <cfRule type="cellIs" dxfId="80" priority="379" stopIfTrue="1" operator="greaterThan">
      <formula>SUM($R$9+0.0999)</formula>
    </cfRule>
  </conditionalFormatting>
  <conditionalFormatting sqref="G8:G17">
    <cfRule type="cellIs" dxfId="79" priority="380" stopIfTrue="1" operator="lessThan">
      <formula>$R$9</formula>
    </cfRule>
  </conditionalFormatting>
  <conditionalFormatting sqref="G8:G17">
    <cfRule type="cellIs" dxfId="78" priority="378" stopIfTrue="1" operator="between">
      <formula>$R$9+0.01</formula>
      <formula>$R$9+0.0999</formula>
    </cfRule>
  </conditionalFormatting>
  <conditionalFormatting sqref="G8:G17">
    <cfRule type="cellIs" dxfId="77" priority="377" stopIfTrue="1" operator="between">
      <formula>0.0001</formula>
      <formula>$R$9</formula>
    </cfRule>
  </conditionalFormatting>
  <conditionalFormatting sqref="G8:G17">
    <cfRule type="cellIs" priority="345" stopIfTrue="1" operator="equal">
      <formula>0</formula>
    </cfRule>
  </conditionalFormatting>
  <conditionalFormatting sqref="G18">
    <cfRule type="cellIs" dxfId="76" priority="219" stopIfTrue="1" operator="lessThanOrEqual">
      <formula>$R$9</formula>
    </cfRule>
    <cfRule type="cellIs" dxfId="75" priority="220" stopIfTrue="1" operator="between">
      <formula>$R$9</formula>
      <formula>$R$9+0.083</formula>
    </cfRule>
    <cfRule type="cellIs" dxfId="74" priority="221" stopIfTrue="1" operator="greaterThanOrEqual">
      <formula>$R$9+0.083</formula>
    </cfRule>
    <cfRule type="cellIs" dxfId="73" priority="222" stopIfTrue="1" operator="lessThan">
      <formula>$R$9</formula>
    </cfRule>
  </conditionalFormatting>
  <conditionalFormatting sqref="G18">
    <cfRule type="cellIs" priority="214" stopIfTrue="1" operator="equal">
      <formula>0</formula>
    </cfRule>
    <cfRule type="cellIs" dxfId="72" priority="215" stopIfTrue="1" operator="lessThanOrEqual">
      <formula>$R$9</formula>
    </cfRule>
    <cfRule type="cellIs" dxfId="71" priority="216" stopIfTrue="1" operator="between">
      <formula>$R$9</formula>
      <formula>$R$9+0.083</formula>
    </cfRule>
    <cfRule type="cellIs" dxfId="70" priority="217" stopIfTrue="1" operator="greaterThanOrEqual">
      <formula>$R$9+0.083</formula>
    </cfRule>
    <cfRule type="cellIs" dxfId="69" priority="218" stopIfTrue="1" operator="lessThan">
      <formula>$R$9</formula>
    </cfRule>
  </conditionalFormatting>
  <conditionalFormatting sqref="B18">
    <cfRule type="colorScale" priority="174">
      <colorScale>
        <cfvo type="percent" val="&quot;&lt;VLOOKUP(I128,Lists!E2:F5,2,0)&quot;"/>
        <cfvo type="percentile" val="50"/>
        <cfvo type="max"/>
        <color rgb="FFF8696B"/>
        <color rgb="FFFFEB84"/>
        <color rgb="FF63BE7B"/>
      </colorScale>
    </cfRule>
  </conditionalFormatting>
  <conditionalFormatting sqref="E32">
    <cfRule type="cellIs" priority="95" stopIfTrue="1" operator="equal">
      <formula>0</formula>
    </cfRule>
  </conditionalFormatting>
  <conditionalFormatting sqref="M32">
    <cfRule type="cellIs" priority="106" stopIfTrue="1" operator="equal">
      <formula>0</formula>
    </cfRule>
    <cfRule type="cellIs" dxfId="68" priority="107" stopIfTrue="1" operator="greaterThan">
      <formula>$R$7*1.3</formula>
    </cfRule>
    <cfRule type="cellIs" dxfId="67" priority="183" stopIfTrue="1" operator="lessThanOrEqual">
      <formula>$R$7</formula>
    </cfRule>
    <cfRule type="cellIs" dxfId="66" priority="186" stopIfTrue="1" operator="between">
      <formula>$R$7</formula>
      <formula>$R$7*1.3</formula>
    </cfRule>
  </conditionalFormatting>
  <conditionalFormatting sqref="M18">
    <cfRule type="cellIs" priority="96" stopIfTrue="1" operator="equal">
      <formula>0</formula>
    </cfRule>
    <cfRule type="cellIs" dxfId="65" priority="109" stopIfTrue="1" operator="greaterThan">
      <formula>$R$7*1.3</formula>
    </cfRule>
    <cfRule type="cellIs" dxfId="64" priority="120" stopIfTrue="1" operator="lessThanOrEqual">
      <formula>$R$7</formula>
    </cfRule>
    <cfRule type="cellIs" dxfId="63" priority="185" stopIfTrue="1" operator="between">
      <formula>$R$7</formula>
      <formula>$R$7*1.3</formula>
    </cfRule>
  </conditionalFormatting>
  <conditionalFormatting sqref="N18">
    <cfRule type="cellIs" priority="44" stopIfTrue="1" operator="equal">
      <formula>0</formula>
    </cfRule>
    <cfRule type="cellIs" dxfId="62" priority="54" stopIfTrue="1" operator="lessThanOrEqual">
      <formula>$R$8*0.5</formula>
    </cfRule>
    <cfRule type="cellIs" dxfId="61" priority="57" stopIfTrue="1" operator="between">
      <formula>$R$8*0.7</formula>
      <formula>$R$8*0.5</formula>
    </cfRule>
    <cfRule type="cellIs" dxfId="60" priority="75" stopIfTrue="1" operator="greaterThanOrEqual">
      <formula>$R$8*0.7</formula>
    </cfRule>
  </conditionalFormatting>
  <conditionalFormatting sqref="N32">
    <cfRule type="cellIs" priority="45" stopIfTrue="1" operator="equal">
      <formula>0</formula>
    </cfRule>
    <cfRule type="cellIs" dxfId="59" priority="53" stopIfTrue="1" operator="lessThanOrEqual">
      <formula>$R$8*0.5</formula>
    </cfRule>
    <cfRule type="cellIs" dxfId="58" priority="70" stopIfTrue="1" operator="between">
      <formula>$R$8*0.7</formula>
      <formula>$R$8*0.5</formula>
    </cfRule>
    <cfRule type="cellIs" dxfId="57" priority="132" stopIfTrue="1" operator="greaterThanOrEqual">
      <formula>$R$8*0.7</formula>
    </cfRule>
  </conditionalFormatting>
  <conditionalFormatting sqref="F32">
    <cfRule type="cellIs" dxfId="56" priority="55" stopIfTrue="1" operator="lessThanOrEqual">
      <formula>$R$8*0.5</formula>
    </cfRule>
    <cfRule type="cellIs" dxfId="55" priority="72" stopIfTrue="1" operator="between">
      <formula>$R$8*0.5</formula>
      <formula>$R$8*0.7</formula>
    </cfRule>
    <cfRule type="cellIs" dxfId="54" priority="73" stopIfTrue="1" operator="greaterThanOrEqual">
      <formula>$R$8*0.7</formula>
    </cfRule>
  </conditionalFormatting>
  <conditionalFormatting sqref="E8:E18 E22:E32 M8:M18 M22:M32">
    <cfRule type="cellIs" priority="94" stopIfTrue="1" operator="equal">
      <formula>0</formula>
    </cfRule>
    <cfRule type="cellIs" dxfId="53" priority="108" stopIfTrue="1" operator="greaterThan">
      <formula>$R$7*1.3</formula>
    </cfRule>
    <cfRule type="cellIs" dxfId="52" priority="119" stopIfTrue="1" operator="lessThanOrEqual">
      <formula>$R$7</formula>
    </cfRule>
    <cfRule type="cellIs" dxfId="51" priority="223" stopIfTrue="1" operator="between">
      <formula>$R$7</formula>
      <formula>$R$7*1.3</formula>
    </cfRule>
  </conditionalFormatting>
  <conditionalFormatting sqref="F18">
    <cfRule type="cellIs" dxfId="50" priority="49" stopIfTrue="1" operator="lessThanOrEqual">
      <formula>$R$8*0.5</formula>
    </cfRule>
    <cfRule type="cellIs" dxfId="49" priority="64" stopIfTrue="1" operator="between">
      <formula>$R$8*0.7</formula>
      <formula>$R$8*0.5</formula>
    </cfRule>
    <cfRule type="cellIs" dxfId="48" priority="121" stopIfTrue="1" operator="greaterThanOrEqual">
      <formula>$R$8*0.7</formula>
    </cfRule>
  </conditionalFormatting>
  <conditionalFormatting sqref="F8:F18">
    <cfRule type="cellIs" priority="43" stopIfTrue="1" operator="equal">
      <formula>0</formula>
    </cfRule>
    <cfRule type="cellIs" dxfId="47" priority="56" stopIfTrue="1" operator="lessThanOrEqual">
      <formula>$R$8*0.5</formula>
    </cfRule>
    <cfRule type="cellIs" dxfId="46" priority="62" stopIfTrue="1" operator="between">
      <formula>$R$8*0.5</formula>
      <formula>$R$8*0.7</formula>
    </cfRule>
    <cfRule type="cellIs" dxfId="45" priority="74" stopIfTrue="1" operator="greaterThanOrEqual">
      <formula>$R$8*0.7</formula>
    </cfRule>
  </conditionalFormatting>
  <conditionalFormatting sqref="F22:F32">
    <cfRule type="cellIs" priority="46" stopIfTrue="1" operator="equal">
      <formula>0</formula>
    </cfRule>
    <cfRule type="cellIs" dxfId="44" priority="51" stopIfTrue="1" operator="lessThanOrEqual">
      <formula>$R$8*0.5</formula>
    </cfRule>
    <cfRule type="cellIs" dxfId="43" priority="65" stopIfTrue="1" operator="between">
      <formula>$R$8*0.7</formula>
      <formula>$R$8*0.5</formula>
    </cfRule>
    <cfRule type="cellIs" dxfId="42" priority="122" stopIfTrue="1" operator="greaterThanOrEqual">
      <formula>$R$8*0.7</formula>
    </cfRule>
  </conditionalFormatting>
  <conditionalFormatting sqref="N22:N32">
    <cfRule type="cellIs" priority="47" stopIfTrue="1" operator="equal">
      <formula>0</formula>
    </cfRule>
    <cfRule type="cellIs" dxfId="41" priority="50" stopIfTrue="1" operator="lessThanOrEqual">
      <formula>$R$8*0.5</formula>
    </cfRule>
    <cfRule type="cellIs" dxfId="40" priority="63" stopIfTrue="1" operator="between">
      <formula>$R$8*0.7</formula>
      <formula>$R$8*0.5</formula>
    </cfRule>
    <cfRule type="cellIs" dxfId="39" priority="76" stopIfTrue="1" operator="greaterThanOrEqual">
      <formula>$R$8*0.7</formula>
    </cfRule>
  </conditionalFormatting>
  <conditionalFormatting sqref="N8:N18">
    <cfRule type="cellIs" priority="48" stopIfTrue="1" operator="equal">
      <formula>0</formula>
    </cfRule>
    <cfRule type="cellIs" dxfId="38" priority="52" stopIfTrue="1" operator="lessThanOrEqual">
      <formula>$R$8*0.5</formula>
    </cfRule>
    <cfRule type="cellIs" dxfId="37" priority="71" stopIfTrue="1" operator="between">
      <formula>$R$8*0.7</formula>
      <formula>$R$8*0.5</formula>
    </cfRule>
    <cfRule type="cellIs" dxfId="36" priority="77" stopIfTrue="1" operator="greaterThanOrEqual">
      <formula>$R$8*0.7</formula>
    </cfRule>
  </conditionalFormatting>
  <conditionalFormatting sqref="O8:O17">
    <cfRule type="cellIs" dxfId="35" priority="41" stopIfTrue="1" operator="greaterThan">
      <formula>SUM($R$9+0.0999)</formula>
    </cfRule>
  </conditionalFormatting>
  <conditionalFormatting sqref="O8:O17">
    <cfRule type="cellIs" dxfId="34" priority="42" stopIfTrue="1" operator="lessThan">
      <formula>$R$9</formula>
    </cfRule>
  </conditionalFormatting>
  <conditionalFormatting sqref="O8:O17">
    <cfRule type="cellIs" dxfId="33" priority="40" stopIfTrue="1" operator="between">
      <formula>$R$9+0.01</formula>
      <formula>$R$9+0.0999</formula>
    </cfRule>
  </conditionalFormatting>
  <conditionalFormatting sqref="O8:O17">
    <cfRule type="cellIs" dxfId="32" priority="39" stopIfTrue="1" operator="between">
      <formula>0.0001</formula>
      <formula>$R$9</formula>
    </cfRule>
  </conditionalFormatting>
  <conditionalFormatting sqref="O8:O17">
    <cfRule type="cellIs" priority="38" stopIfTrue="1" operator="equal">
      <formula>0</formula>
    </cfRule>
  </conditionalFormatting>
  <conditionalFormatting sqref="G22:G31">
    <cfRule type="cellIs" dxfId="31" priority="36" stopIfTrue="1" operator="greaterThan">
      <formula>SUM($R$9+0.0999)</formula>
    </cfRule>
  </conditionalFormatting>
  <conditionalFormatting sqref="G22:G31">
    <cfRule type="cellIs" dxfId="30" priority="37" stopIfTrue="1" operator="lessThan">
      <formula>$R$9</formula>
    </cfRule>
  </conditionalFormatting>
  <conditionalFormatting sqref="G22:G31">
    <cfRule type="cellIs" dxfId="29" priority="35" stopIfTrue="1" operator="between">
      <formula>$R$9+0.01</formula>
      <formula>$R$9+0.0999</formula>
    </cfRule>
  </conditionalFormatting>
  <conditionalFormatting sqref="G22:G31">
    <cfRule type="cellIs" dxfId="28" priority="34" stopIfTrue="1" operator="between">
      <formula>0.0001</formula>
      <formula>$R$9</formula>
    </cfRule>
  </conditionalFormatting>
  <conditionalFormatting sqref="G22:G31">
    <cfRule type="cellIs" priority="33" stopIfTrue="1" operator="equal">
      <formula>0</formula>
    </cfRule>
  </conditionalFormatting>
  <conditionalFormatting sqref="O22:O31">
    <cfRule type="cellIs" dxfId="27" priority="31" stopIfTrue="1" operator="greaterThan">
      <formula>SUM($R$9+0.0999)</formula>
    </cfRule>
  </conditionalFormatting>
  <conditionalFormatting sqref="O22:O31">
    <cfRule type="cellIs" dxfId="26" priority="32" stopIfTrue="1" operator="lessThan">
      <formula>$R$9</formula>
    </cfRule>
  </conditionalFormatting>
  <conditionalFormatting sqref="O22:O31">
    <cfRule type="cellIs" dxfId="25" priority="30" stopIfTrue="1" operator="between">
      <formula>$R$9+0.01</formula>
      <formula>$R$9+0.0999</formula>
    </cfRule>
  </conditionalFormatting>
  <conditionalFormatting sqref="O22:O31">
    <cfRule type="cellIs" dxfId="24" priority="29" stopIfTrue="1" operator="between">
      <formula>0.0001</formula>
      <formula>$R$9</formula>
    </cfRule>
  </conditionalFormatting>
  <conditionalFormatting sqref="O22:O31">
    <cfRule type="cellIs" priority="28" stopIfTrue="1" operator="equal">
      <formula>0</formula>
    </cfRule>
  </conditionalFormatting>
  <conditionalFormatting sqref="G32">
    <cfRule type="cellIs" dxfId="23" priority="24" stopIfTrue="1" operator="lessThanOrEqual">
      <formula>$R$9</formula>
    </cfRule>
    <cfRule type="cellIs" dxfId="22" priority="25" stopIfTrue="1" operator="between">
      <formula>$R$9</formula>
      <formula>$R$9+0.083</formula>
    </cfRule>
    <cfRule type="cellIs" dxfId="21" priority="26" stopIfTrue="1" operator="greaterThanOrEqual">
      <formula>$R$9+0.083</formula>
    </cfRule>
    <cfRule type="cellIs" dxfId="20" priority="27" stopIfTrue="1" operator="lessThan">
      <formula>$R$9</formula>
    </cfRule>
  </conditionalFormatting>
  <conditionalFormatting sqref="G32">
    <cfRule type="cellIs" priority="19" stopIfTrue="1" operator="equal">
      <formula>0</formula>
    </cfRule>
    <cfRule type="cellIs" dxfId="19" priority="20" stopIfTrue="1" operator="lessThanOrEqual">
      <formula>$R$9</formula>
    </cfRule>
    <cfRule type="cellIs" dxfId="18" priority="21" stopIfTrue="1" operator="between">
      <formula>$R$9</formula>
      <formula>$R$9+0.083</formula>
    </cfRule>
    <cfRule type="cellIs" dxfId="17" priority="22" stopIfTrue="1" operator="greaterThanOrEqual">
      <formula>$R$9+0.083</formula>
    </cfRule>
    <cfRule type="cellIs" dxfId="16" priority="23" stopIfTrue="1" operator="lessThan">
      <formula>$R$9</formula>
    </cfRule>
  </conditionalFormatting>
  <conditionalFormatting sqref="O18">
    <cfRule type="cellIs" dxfId="15" priority="15" stopIfTrue="1" operator="lessThanOrEqual">
      <formula>$R$9</formula>
    </cfRule>
    <cfRule type="cellIs" dxfId="14" priority="16" stopIfTrue="1" operator="between">
      <formula>$R$9</formula>
      <formula>$R$9+0.083</formula>
    </cfRule>
    <cfRule type="cellIs" dxfId="13" priority="17" stopIfTrue="1" operator="greaterThanOrEqual">
      <formula>$R$9+0.083</formula>
    </cfRule>
    <cfRule type="cellIs" dxfId="12" priority="18" stopIfTrue="1" operator="lessThan">
      <formula>$R$9</formula>
    </cfRule>
  </conditionalFormatting>
  <conditionalFormatting sqref="O18">
    <cfRule type="cellIs" priority="10" stopIfTrue="1" operator="equal">
      <formula>0</formula>
    </cfRule>
    <cfRule type="cellIs" dxfId="11" priority="11" stopIfTrue="1" operator="lessThanOrEqual">
      <formula>$R$9</formula>
    </cfRule>
    <cfRule type="cellIs" dxfId="10" priority="12" stopIfTrue="1" operator="between">
      <formula>$R$9</formula>
      <formula>$R$9+0.083</formula>
    </cfRule>
    <cfRule type="cellIs" dxfId="9" priority="13" stopIfTrue="1" operator="greaterThanOrEqual">
      <formula>$R$9+0.083</formula>
    </cfRule>
    <cfRule type="cellIs" dxfId="8" priority="14" stopIfTrue="1" operator="lessThan">
      <formula>$R$9</formula>
    </cfRule>
  </conditionalFormatting>
  <conditionalFormatting sqref="O32">
    <cfRule type="cellIs" dxfId="7" priority="6" stopIfTrue="1" operator="lessThanOrEqual">
      <formula>$R$9</formula>
    </cfRule>
    <cfRule type="cellIs" dxfId="6" priority="7" stopIfTrue="1" operator="between">
      <formula>$R$9</formula>
      <formula>$R$9+0.083</formula>
    </cfRule>
    <cfRule type="cellIs" dxfId="5" priority="8" stopIfTrue="1" operator="greaterThanOrEqual">
      <formula>$R$9+0.083</formula>
    </cfRule>
    <cfRule type="cellIs" dxfId="4" priority="9" stopIfTrue="1" operator="lessThan">
      <formula>$R$9</formula>
    </cfRule>
  </conditionalFormatting>
  <conditionalFormatting sqref="O32">
    <cfRule type="cellIs" priority="1" stopIfTrue="1" operator="equal">
      <formula>0</formula>
    </cfRule>
    <cfRule type="cellIs" dxfId="3" priority="2" stopIfTrue="1" operator="lessThanOrEqual">
      <formula>$R$9</formula>
    </cfRule>
    <cfRule type="cellIs" dxfId="2" priority="3" stopIfTrue="1" operator="between">
      <formula>$R$9</formula>
      <formula>$R$9+0.083</formula>
    </cfRule>
    <cfRule type="cellIs" dxfId="1" priority="4" stopIfTrue="1" operator="greaterThanOrEqual">
      <formula>$R$9+0.083</formula>
    </cfRule>
    <cfRule type="cellIs" dxfId="0" priority="5" stopIfTrue="1" operator="lessThan">
      <formula>$R$9</formula>
    </cfRule>
  </conditionalFormatting>
  <dataValidations count="1">
    <dataValidation type="list" allowBlank="1" showInputMessage="1" showErrorMessage="1" sqref="R10">
      <formula1>Complexity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topLeftCell="A3" zoomScaleNormal="100" workbookViewId="0">
      <selection activeCell="C20" sqref="C20"/>
    </sheetView>
  </sheetViews>
  <sheetFormatPr defaultColWidth="9.140625" defaultRowHeight="12.75" x14ac:dyDescent="0.2"/>
  <cols>
    <col min="1" max="1" width="9.140625" style="45"/>
    <col min="2" max="15" width="9.7109375" style="45" customWidth="1"/>
    <col min="16" max="16384" width="9.140625" style="45"/>
  </cols>
  <sheetData>
    <row r="1" spans="1:15" ht="27" x14ac:dyDescent="0.35">
      <c r="A1" s="40" t="s">
        <v>85</v>
      </c>
    </row>
    <row r="2" spans="1:15" ht="23.25" x14ac:dyDescent="0.35">
      <c r="A2" s="41" t="s">
        <v>130</v>
      </c>
    </row>
    <row r="4" spans="1:15" x14ac:dyDescent="0.2">
      <c r="B4" s="312" t="s">
        <v>131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</row>
    <row r="5" spans="1:15" x14ac:dyDescent="0.2"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</row>
    <row r="6" spans="1:15" ht="13.5" thickBot="1" x14ac:dyDescent="0.25"/>
    <row r="7" spans="1:15" x14ac:dyDescent="0.2">
      <c r="B7" s="54" t="s">
        <v>134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6"/>
    </row>
    <row r="8" spans="1:15" x14ac:dyDescent="0.2">
      <c r="B8" s="47"/>
      <c r="C8" s="43" t="s">
        <v>132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8"/>
    </row>
    <row r="9" spans="1:15" x14ac:dyDescent="0.2">
      <c r="B9" s="47"/>
      <c r="C9" s="43" t="s">
        <v>133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8"/>
    </row>
    <row r="10" spans="1:15" x14ac:dyDescent="0.2">
      <c r="B10" s="47"/>
      <c r="C10" s="43" t="s">
        <v>135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8"/>
    </row>
    <row r="11" spans="1:15" x14ac:dyDescent="0.2">
      <c r="B11" s="47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8"/>
    </row>
    <row r="12" spans="1:15" x14ac:dyDescent="0.2">
      <c r="B12" s="53" t="s">
        <v>136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8"/>
    </row>
    <row r="13" spans="1:15" x14ac:dyDescent="0.2">
      <c r="B13" s="47"/>
      <c r="C13" s="43" t="s">
        <v>137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8"/>
    </row>
    <row r="14" spans="1:15" x14ac:dyDescent="0.2">
      <c r="B14" s="47"/>
      <c r="C14" s="43" t="s">
        <v>138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8"/>
    </row>
    <row r="15" spans="1:15" x14ac:dyDescent="0.2">
      <c r="B15" s="47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8"/>
    </row>
    <row r="16" spans="1:15" x14ac:dyDescent="0.2">
      <c r="B16" s="53" t="s">
        <v>140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8"/>
    </row>
    <row r="17" spans="2:15" x14ac:dyDescent="0.2">
      <c r="B17" s="47"/>
      <c r="C17" s="43" t="s">
        <v>139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8"/>
    </row>
    <row r="18" spans="2:15" x14ac:dyDescent="0.2">
      <c r="B18" s="53"/>
      <c r="C18" s="43" t="s">
        <v>141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8"/>
    </row>
    <row r="19" spans="2:15" x14ac:dyDescent="0.2">
      <c r="B19" s="47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8"/>
    </row>
    <row r="20" spans="2:15" x14ac:dyDescent="0.2">
      <c r="B20" s="47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8"/>
    </row>
    <row r="21" spans="2:15" x14ac:dyDescent="0.2">
      <c r="B21" s="4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8"/>
    </row>
    <row r="22" spans="2:15" x14ac:dyDescent="0.2">
      <c r="B22" s="47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8"/>
    </row>
    <row r="23" spans="2:15" x14ac:dyDescent="0.2">
      <c r="B23" s="47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8"/>
    </row>
    <row r="24" spans="2:15" x14ac:dyDescent="0.2">
      <c r="B24" s="47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8"/>
    </row>
    <row r="25" spans="2:15" x14ac:dyDescent="0.2">
      <c r="B25" s="47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8"/>
    </row>
    <row r="26" spans="2:15" x14ac:dyDescent="0.2">
      <c r="B26" s="47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8"/>
    </row>
    <row r="27" spans="2:15" x14ac:dyDescent="0.2">
      <c r="B27" s="47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8"/>
    </row>
    <row r="28" spans="2:15" x14ac:dyDescent="0.2">
      <c r="B28" s="47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8"/>
    </row>
    <row r="29" spans="2:15" x14ac:dyDescent="0.2">
      <c r="B29" s="47"/>
      <c r="C29" s="4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8"/>
    </row>
    <row r="30" spans="2:15" x14ac:dyDescent="0.2">
      <c r="B30" s="47"/>
      <c r="C30" s="4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8"/>
    </row>
    <row r="31" spans="2:15" ht="13.5" thickBot="1" x14ac:dyDescent="0.25">
      <c r="B31" s="50"/>
      <c r="C31" s="51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52"/>
    </row>
  </sheetData>
  <sheetProtection password="A923" sheet="1" objects="1" scenarios="1"/>
  <mergeCells count="1">
    <mergeCell ref="B4:O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Instructions</vt:lpstr>
      <vt:lpstr>Ingredients</vt:lpstr>
      <vt:lpstr>Revenue Per Second</vt:lpstr>
      <vt:lpstr>Menu 1</vt:lpstr>
      <vt:lpstr>Menu 2</vt:lpstr>
      <vt:lpstr>Menu 3</vt:lpstr>
      <vt:lpstr>Menu 4</vt:lpstr>
      <vt:lpstr>Dashboard</vt:lpstr>
      <vt:lpstr>Helpful Hints</vt:lpstr>
      <vt:lpstr>Examples</vt:lpstr>
      <vt:lpstr>Lists</vt:lpstr>
      <vt:lpstr>BaseSpirit</vt:lpstr>
      <vt:lpstr>Complexity</vt:lpstr>
      <vt:lpstr>Ingredients</vt:lpstr>
      <vt:lpstr>Ingredients!Print_Titles</vt:lpstr>
      <vt:lpstr>'Menu 1'!Print_Titles</vt:lpstr>
      <vt:lpstr>'Menu 2'!Print_Titles</vt:lpstr>
      <vt:lpstr>'Menu 3'!Print_Titles</vt:lpstr>
      <vt:lpstr>'Revenue Per Second'!Print_Titles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St. Louis Franchise Ltd.</dc:title>
  <dc:creator>Elizabeth Cunha</dc:creator>
  <cp:lastModifiedBy>David Domzalski</cp:lastModifiedBy>
  <cp:revision>1</cp:revision>
  <cp:lastPrinted>2008-06-11T22:03:32Z</cp:lastPrinted>
  <dcterms:created xsi:type="dcterms:W3CDTF">2004-07-06T02:25:58Z</dcterms:created>
  <dcterms:modified xsi:type="dcterms:W3CDTF">2016-12-12T17:20:17Z</dcterms:modified>
</cp:coreProperties>
</file>